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5aaaa1669fa93c4/Desktop/Fm and excel project/"/>
    </mc:Choice>
  </mc:AlternateContent>
  <xr:revisionPtr revIDLastSave="76" documentId="8_{DDDBBEC7-C209-459E-AE9D-C13D83C04AE9}" xr6:coauthVersionLast="47" xr6:coauthVersionMax="47" xr10:uidLastSave="{3A28D9A7-1F31-47B5-A151-8B045663E48F}"/>
  <bookViews>
    <workbookView xWindow="-98" yWindow="-98" windowWidth="17115" windowHeight="10755" xr2:uid="{DCBA545D-6958-4AA8-8FF2-9E5DF673B2E1}"/>
  </bookViews>
  <sheets>
    <sheet name="Data" sheetId="4" r:id="rId1"/>
    <sheet name="Q1" sheetId="5" r:id="rId2"/>
    <sheet name="Q2" sheetId="6" r:id="rId3"/>
    <sheet name="Q3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" i="7" l="1"/>
  <c r="J51" i="4"/>
  <c r="I64" i="4"/>
  <c r="B5" i="5" s="1"/>
  <c r="I65" i="4"/>
  <c r="I66" i="4"/>
  <c r="I67" i="4"/>
  <c r="I68" i="4"/>
  <c r="I69" i="4"/>
  <c r="I70" i="4"/>
  <c r="I71" i="4"/>
  <c r="I72" i="4"/>
  <c r="I73" i="4"/>
  <c r="C64" i="4"/>
  <c r="J32" i="4"/>
  <c r="G52" i="4"/>
  <c r="F51" i="4"/>
  <c r="H64" i="4"/>
  <c r="G66" i="4"/>
  <c r="G67" i="4" s="1"/>
  <c r="G68" i="4" s="1"/>
  <c r="G69" i="4" s="1"/>
  <c r="G70" i="4" s="1"/>
  <c r="G71" i="4" s="1"/>
  <c r="G72" i="4" s="1"/>
  <c r="G73" i="4" s="1"/>
  <c r="G65" i="4"/>
  <c r="F65" i="4"/>
  <c r="F73" i="4"/>
  <c r="J31" i="4"/>
  <c r="H34" i="4"/>
  <c r="I31" i="4"/>
  <c r="I38" i="4"/>
  <c r="F32" i="4"/>
  <c r="B32" i="4"/>
  <c r="A17" i="4"/>
  <c r="H65" i="4"/>
  <c r="H66" i="4"/>
  <c r="H67" i="4"/>
  <c r="H68" i="4"/>
  <c r="H69" i="4"/>
  <c r="H70" i="4"/>
  <c r="H71" i="4"/>
  <c r="H72" i="4"/>
  <c r="H73" i="4"/>
  <c r="J52" i="4"/>
  <c r="J53" i="4"/>
  <c r="J54" i="4"/>
  <c r="J55" i="4"/>
  <c r="J56" i="4"/>
  <c r="J57" i="4"/>
  <c r="J58" i="4"/>
  <c r="J59" i="4"/>
  <c r="J60" i="4"/>
  <c r="I52" i="4"/>
  <c r="I53" i="4"/>
  <c r="I54" i="4"/>
  <c r="I55" i="4"/>
  <c r="I56" i="4"/>
  <c r="I57" i="4"/>
  <c r="I58" i="4"/>
  <c r="I59" i="4"/>
  <c r="I60" i="4"/>
  <c r="I51" i="4"/>
  <c r="H52" i="4"/>
  <c r="H53" i="4"/>
  <c r="H54" i="4"/>
  <c r="H55" i="4"/>
  <c r="H56" i="4"/>
  <c r="H57" i="4"/>
  <c r="H58" i="4"/>
  <c r="H59" i="4"/>
  <c r="H60" i="4"/>
  <c r="H51" i="4"/>
  <c r="G53" i="4"/>
  <c r="G54" i="4" s="1"/>
  <c r="G55" i="4" s="1"/>
  <c r="G56" i="4" s="1"/>
  <c r="G57" i="4" s="1"/>
  <c r="G58" i="4" s="1"/>
  <c r="G59" i="4" s="1"/>
  <c r="G60" i="4" s="1"/>
  <c r="D51" i="4"/>
  <c r="E51" i="4"/>
  <c r="C51" i="4"/>
  <c r="C52" i="4" s="1"/>
  <c r="C53" i="4" s="1"/>
  <c r="C54" i="4" s="1"/>
  <c r="C55" i="4" s="1"/>
  <c r="C56" i="4" s="1"/>
  <c r="C57" i="4" s="1"/>
  <c r="C58" i="4" s="1"/>
  <c r="C59" i="4" s="1"/>
  <c r="C60" i="4" s="1"/>
  <c r="B52" i="4"/>
  <c r="B53" i="4" s="1"/>
  <c r="B54" i="4" s="1"/>
  <c r="B55" i="4" s="1"/>
  <c r="B56" i="4" s="1"/>
  <c r="B57" i="4" s="1"/>
  <c r="B58" i="4" s="1"/>
  <c r="B59" i="4" s="1"/>
  <c r="B60" i="4" s="1"/>
  <c r="H32" i="4"/>
  <c r="F33" i="4"/>
  <c r="F34" i="4" s="1"/>
  <c r="B33" i="4"/>
  <c r="C66" i="4" s="1"/>
  <c r="E31" i="4"/>
  <c r="D32" i="4"/>
  <c r="D33" i="4" s="1"/>
  <c r="B5" i="4"/>
  <c r="J20" i="5" s="1"/>
  <c r="F66" i="4"/>
  <c r="F67" i="4" s="1"/>
  <c r="F68" i="4" s="1"/>
  <c r="D64" i="4"/>
  <c r="C32" i="4"/>
  <c r="C33" i="4" s="1"/>
  <c r="C34" i="4" s="1"/>
  <c r="C35" i="4" s="1"/>
  <c r="C36" i="4" s="1"/>
  <c r="C37" i="4" s="1"/>
  <c r="C38" i="4" s="1"/>
  <c r="C39" i="4" s="1"/>
  <c r="C40" i="4" s="1"/>
  <c r="E60" i="4" s="1"/>
  <c r="E58" i="4" l="1"/>
  <c r="E57" i="4"/>
  <c r="E56" i="4"/>
  <c r="E55" i="4"/>
  <c r="D53" i="4"/>
  <c r="E54" i="4"/>
  <c r="D52" i="4"/>
  <c r="E53" i="4"/>
  <c r="E52" i="4"/>
  <c r="E59" i="4"/>
  <c r="B20" i="5"/>
  <c r="J9" i="5"/>
  <c r="R9" i="5"/>
  <c r="N9" i="5"/>
  <c r="R20" i="5"/>
  <c r="F9" i="5"/>
  <c r="N20" i="5"/>
  <c r="F20" i="5"/>
  <c r="I32" i="4"/>
  <c r="F35" i="4"/>
  <c r="H33" i="4"/>
  <c r="H35" i="4" s="1"/>
  <c r="H36" i="4" s="1"/>
  <c r="H37" i="4" s="1"/>
  <c r="H38" i="4" s="1"/>
  <c r="H39" i="4" s="1"/>
  <c r="H40" i="4" s="1"/>
  <c r="D73" i="4"/>
  <c r="E33" i="4"/>
  <c r="E32" i="4"/>
  <c r="C17" i="4"/>
  <c r="B17" i="4"/>
  <c r="D72" i="4"/>
  <c r="D67" i="4"/>
  <c r="D69" i="4"/>
  <c r="D66" i="4"/>
  <c r="D68" i="4"/>
  <c r="C65" i="4"/>
  <c r="D65" i="4"/>
  <c r="D34" i="4"/>
  <c r="D35" i="4" s="1"/>
  <c r="D36" i="4" s="1"/>
  <c r="D37" i="4" s="1"/>
  <c r="D38" i="4" s="1"/>
  <c r="D39" i="4" s="1"/>
  <c r="D40" i="4" s="1"/>
  <c r="D71" i="4"/>
  <c r="D70" i="4"/>
  <c r="F69" i="4"/>
  <c r="B34" i="4"/>
  <c r="D54" i="4" s="1"/>
  <c r="F54" i="4" s="1"/>
  <c r="F52" i="4" l="1"/>
  <c r="F53" i="4"/>
  <c r="B4" i="5"/>
  <c r="J5" i="5"/>
  <c r="I33" i="4"/>
  <c r="J33" i="4" s="1"/>
  <c r="I34" i="4"/>
  <c r="I35" i="4"/>
  <c r="F36" i="4"/>
  <c r="A19" i="4"/>
  <c r="B19" i="4"/>
  <c r="C19" i="4"/>
  <c r="E34" i="4"/>
  <c r="C18" i="4"/>
  <c r="B18" i="4"/>
  <c r="A18" i="4"/>
  <c r="D17" i="4"/>
  <c r="B6" i="5" s="1"/>
  <c r="C67" i="4"/>
  <c r="F70" i="4"/>
  <c r="B35" i="4"/>
  <c r="D55" i="4" s="1"/>
  <c r="F55" i="4" s="1"/>
  <c r="B7" i="5" l="1"/>
  <c r="J34" i="4"/>
  <c r="J4" i="5"/>
  <c r="N5" i="5"/>
  <c r="F5" i="5"/>
  <c r="F4" i="5"/>
  <c r="I36" i="4"/>
  <c r="F37" i="4"/>
  <c r="E35" i="4"/>
  <c r="B21" i="4" s="1"/>
  <c r="A20" i="4"/>
  <c r="B20" i="4"/>
  <c r="C20" i="4"/>
  <c r="D18" i="4"/>
  <c r="F6" i="5" s="1"/>
  <c r="D19" i="4"/>
  <c r="J6" i="5" s="1"/>
  <c r="C68" i="4"/>
  <c r="F71" i="4"/>
  <c r="B36" i="4"/>
  <c r="D56" i="4" s="1"/>
  <c r="F56" i="4" s="1"/>
  <c r="B8" i="5" l="1"/>
  <c r="B10" i="5" s="1"/>
  <c r="B5" i="6" s="1"/>
  <c r="N4" i="5"/>
  <c r="J7" i="5"/>
  <c r="J8" i="5" s="1"/>
  <c r="J10" i="5" s="1"/>
  <c r="B7" i="6" s="1"/>
  <c r="F7" i="5"/>
  <c r="F8" i="5" s="1"/>
  <c r="F10" i="5" s="1"/>
  <c r="B6" i="6" s="1"/>
  <c r="R5" i="5"/>
  <c r="A21" i="4"/>
  <c r="J35" i="4"/>
  <c r="F38" i="4"/>
  <c r="I37" i="4"/>
  <c r="E36" i="4"/>
  <c r="C21" i="4"/>
  <c r="D20" i="4"/>
  <c r="N6" i="5" s="1"/>
  <c r="C69" i="4"/>
  <c r="F72" i="4"/>
  <c r="B37" i="4"/>
  <c r="D57" i="4" s="1"/>
  <c r="F57" i="4" s="1"/>
  <c r="B17" i="7" l="1"/>
  <c r="B7" i="7"/>
  <c r="B18" i="7"/>
  <c r="B8" i="7"/>
  <c r="B16" i="7"/>
  <c r="B6" i="7"/>
  <c r="N7" i="5"/>
  <c r="N8" i="5" s="1"/>
  <c r="N10" i="5" s="1"/>
  <c r="B8" i="6" s="1"/>
  <c r="D21" i="4"/>
  <c r="R6" i="5" s="1"/>
  <c r="B16" i="5"/>
  <c r="R4" i="5"/>
  <c r="B22" i="4"/>
  <c r="J36" i="4"/>
  <c r="F39" i="4"/>
  <c r="C22" i="4"/>
  <c r="A22" i="4"/>
  <c r="E37" i="4"/>
  <c r="C70" i="4"/>
  <c r="B38" i="4"/>
  <c r="D58" i="4" s="1"/>
  <c r="F58" i="4" s="1"/>
  <c r="B19" i="7" l="1"/>
  <c r="B9" i="7"/>
  <c r="R7" i="5"/>
  <c r="R8" i="5" s="1"/>
  <c r="R10" i="5" s="1"/>
  <c r="B9" i="6" s="1"/>
  <c r="B15" i="5"/>
  <c r="F16" i="5"/>
  <c r="D22" i="4"/>
  <c r="B17" i="5" s="1"/>
  <c r="J37" i="4"/>
  <c r="F40" i="4"/>
  <c r="I40" i="4" s="1"/>
  <c r="I39" i="4"/>
  <c r="E38" i="4"/>
  <c r="A23" i="4"/>
  <c r="B23" i="4"/>
  <c r="C23" i="4"/>
  <c r="C71" i="4"/>
  <c r="B39" i="4"/>
  <c r="D59" i="4" s="1"/>
  <c r="F59" i="4" s="1"/>
  <c r="B20" i="7" l="1"/>
  <c r="B10" i="7"/>
  <c r="B18" i="5"/>
  <c r="B19" i="5" s="1"/>
  <c r="B21" i="5" s="1"/>
  <c r="B10" i="6" s="1"/>
  <c r="F15" i="5"/>
  <c r="J16" i="5"/>
  <c r="J38" i="4"/>
  <c r="C24" i="4"/>
  <c r="B24" i="4"/>
  <c r="A24" i="4"/>
  <c r="D23" i="4"/>
  <c r="F17" i="5" s="1"/>
  <c r="F18" i="5" s="1"/>
  <c r="F19" i="5" s="1"/>
  <c r="F21" i="5" s="1"/>
  <c r="B11" i="6" s="1"/>
  <c r="E39" i="4"/>
  <c r="C72" i="4"/>
  <c r="B40" i="4"/>
  <c r="D60" i="4" s="1"/>
  <c r="F60" i="4" s="1"/>
  <c r="B21" i="7" l="1"/>
  <c r="B11" i="7"/>
  <c r="B22" i="7"/>
  <c r="B12" i="7"/>
  <c r="D24" i="4"/>
  <c r="J17" i="5" s="1"/>
  <c r="N16" i="5"/>
  <c r="J15" i="5"/>
  <c r="C25" i="4"/>
  <c r="J39" i="4"/>
  <c r="A25" i="4"/>
  <c r="B25" i="4"/>
  <c r="E40" i="4"/>
  <c r="C73" i="4"/>
  <c r="J18" i="5" l="1"/>
  <c r="J19" i="5" s="1"/>
  <c r="J21" i="5" s="1"/>
  <c r="B12" i="6" s="1"/>
  <c r="R16" i="5"/>
  <c r="N15" i="5"/>
  <c r="D25" i="4"/>
  <c r="N17" i="5" s="1"/>
  <c r="J40" i="4"/>
  <c r="B26" i="4"/>
  <c r="A26" i="4"/>
  <c r="C26" i="4"/>
  <c r="B13" i="7" l="1"/>
  <c r="B23" i="7"/>
  <c r="N18" i="5"/>
  <c r="N19" i="5" s="1"/>
  <c r="N21" i="5" s="1"/>
  <c r="B13" i="6" s="1"/>
  <c r="R15" i="5"/>
  <c r="D26" i="4"/>
  <c r="R17" i="5" s="1"/>
  <c r="B24" i="7" l="1"/>
  <c r="B14" i="7"/>
  <c r="R18" i="5"/>
  <c r="R19" i="5" s="1"/>
  <c r="R21" i="5" s="1"/>
  <c r="B14" i="6" s="1"/>
  <c r="B19" i="6" l="1"/>
  <c r="B25" i="7"/>
  <c r="F5" i="7" s="1"/>
  <c r="B15" i="7"/>
  <c r="B17" i="6"/>
  <c r="F7" i="7" l="1"/>
</calcChain>
</file>

<file path=xl/sharedStrings.xml><?xml version="1.0" encoding="utf-8"?>
<sst xmlns="http://schemas.openxmlformats.org/spreadsheetml/2006/main" count="149" uniqueCount="64">
  <si>
    <t>-</t>
  </si>
  <si>
    <t>Server facility and cost</t>
  </si>
  <si>
    <t>Advertising expenses</t>
  </si>
  <si>
    <t>Working capital</t>
  </si>
  <si>
    <t>Inflation rate</t>
  </si>
  <si>
    <t>Inventory</t>
  </si>
  <si>
    <t>Accounts payable</t>
  </si>
  <si>
    <t>Year 1</t>
  </si>
  <si>
    <t>Depreciation</t>
  </si>
  <si>
    <t>Total</t>
  </si>
  <si>
    <t>Salvage value</t>
  </si>
  <si>
    <t>US &amp; Russia participants</t>
  </si>
  <si>
    <t>International participants</t>
  </si>
  <si>
    <t>Year 2</t>
  </si>
  <si>
    <t>Year 3</t>
  </si>
  <si>
    <t>Year 4</t>
  </si>
  <si>
    <t>Year 5</t>
  </si>
  <si>
    <t>Year 6</t>
  </si>
  <si>
    <t>Year 7</t>
  </si>
  <si>
    <t>Year 8</t>
  </si>
  <si>
    <t>Year 10</t>
  </si>
  <si>
    <t>Calculation of depriciation</t>
  </si>
  <si>
    <t>Introductory cost</t>
  </si>
  <si>
    <t>No. of year</t>
  </si>
  <si>
    <t xml:space="preserve">Fee </t>
  </si>
  <si>
    <t>100/year</t>
  </si>
  <si>
    <t>Year</t>
  </si>
  <si>
    <t>US &amp; Russian participants</t>
  </si>
  <si>
    <t>R&amp;D cost</t>
  </si>
  <si>
    <t>Expense</t>
  </si>
  <si>
    <t>Cost of servicing US &amp; Russia participants</t>
  </si>
  <si>
    <t>Cost of serving for international</t>
  </si>
  <si>
    <t>Cost of serving for US and Russia</t>
  </si>
  <si>
    <t xml:space="preserve">G&amp;A expenses </t>
  </si>
  <si>
    <t>G &amp; A cost</t>
  </si>
  <si>
    <t>After - tax incremental cashflow</t>
  </si>
  <si>
    <t>Sales</t>
  </si>
  <si>
    <t>Less costs</t>
  </si>
  <si>
    <t>Less tax</t>
  </si>
  <si>
    <t>Add tax on depreciation</t>
  </si>
  <si>
    <t>After-tax incrementtal cashflow</t>
  </si>
  <si>
    <t>Population</t>
  </si>
  <si>
    <t>increase in growth</t>
  </si>
  <si>
    <t>price</t>
  </si>
  <si>
    <t>Fee per participant</t>
  </si>
  <si>
    <t>Working Capital</t>
  </si>
  <si>
    <t>Accounts receivable</t>
  </si>
  <si>
    <t>Less wc</t>
  </si>
  <si>
    <t>revenue</t>
  </si>
  <si>
    <t xml:space="preserve">Year 9 </t>
  </si>
  <si>
    <t>Total cost</t>
  </si>
  <si>
    <t>Net international participants(alternium isolation plan)</t>
  </si>
  <si>
    <t>Cost of servicing the participants of the alternium of the isolation plan is 60% of the cost to service the international participants</t>
  </si>
  <si>
    <t>Increase in growth</t>
  </si>
  <si>
    <t>Cost of servicing each participant (alternium isolation plan)</t>
  </si>
  <si>
    <t xml:space="preserve">Total cost of servicing participants of alternium isolation plan </t>
  </si>
  <si>
    <t>Total cost of servicing all the participants</t>
  </si>
  <si>
    <t>Total fees received from every participants</t>
  </si>
  <si>
    <t>Discount rate</t>
  </si>
  <si>
    <t>Net presesnt value</t>
  </si>
  <si>
    <t>Net cashflow</t>
  </si>
  <si>
    <t>Net cashfow</t>
  </si>
  <si>
    <t>Net present value</t>
  </si>
  <si>
    <t>Internal rate of return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</si>
</sst>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_-[$$-409]* #,##0.00_ ;_-[$$-409]* \-#,##0.00\ ;_-[$$-409]* &quot;-&quot;??_ ;_-@_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2" borderId="1" xfId="0" applyFill="1" applyBorder="1"/>
    <xf numFmtId="1" fontId="0" fillId="0" borderId="1" xfId="0" applyNumberFormat="1" applyBorder="1"/>
    <xf numFmtId="1" fontId="0" fillId="2" borderId="1" xfId="0" applyNumberFormat="1" applyFill="1" applyBorder="1"/>
    <xf numFmtId="0" fontId="0" fillId="0" borderId="1" xfId="0" applyNumberFormat="1" applyBorder="1"/>
    <xf numFmtId="9" fontId="0" fillId="0" borderId="1" xfId="0" applyNumberFormat="1" applyBorder="1"/>
    <xf numFmtId="164" fontId="0" fillId="0" borderId="1" xfId="0" applyNumberFormat="1" applyBorder="1"/>
    <xf numFmtId="0" fontId="0" fillId="0" borderId="0" xfId="0" applyBorder="1"/>
    <xf numFmtId="1" fontId="0" fillId="0" borderId="0" xfId="0" applyNumberFormat="1" applyBorder="1"/>
    <xf numFmtId="0" fontId="1" fillId="0" borderId="0" xfId="0" applyFont="1" applyBorder="1"/>
    <xf numFmtId="0" fontId="1" fillId="0" borderId="1" xfId="0" applyFont="1" applyFill="1" applyBorder="1"/>
    <xf numFmtId="165" fontId="0" fillId="0" borderId="1" xfId="0" applyNumberFormat="1" applyBorder="1"/>
    <xf numFmtId="164" fontId="0" fillId="0" borderId="0" xfId="0" applyNumberFormat="1" applyBorder="1"/>
    <xf numFmtId="164" fontId="1" fillId="0" borderId="1" xfId="0" applyNumberFormat="1" applyFont="1" applyBorder="1"/>
    <xf numFmtId="1" fontId="0" fillId="0" borderId="1" xfId="0" applyNumberFormat="1" applyFont="1" applyBorder="1"/>
    <xf numFmtId="0" fontId="1" fillId="0" borderId="0" xfId="0" applyFont="1" applyFill="1" applyBorder="1"/>
    <xf numFmtId="2" fontId="0" fillId="0" borderId="1" xfId="0" applyNumberFormat="1" applyBorder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1" fontId="1" fillId="0" borderId="1" xfId="0" applyNumberFormat="1" applyFont="1" applyBorder="1"/>
    <xf numFmtId="1" fontId="1" fillId="0" borderId="1" xfId="0" applyNumberFormat="1" applyFont="1" applyBorder="1" applyAlignment="1"/>
    <xf numFmtId="0" fontId="0" fillId="0" borderId="0" xfId="0" applyFont="1" applyBorder="1"/>
    <xf numFmtId="0" fontId="0" fillId="0" borderId="1" xfId="0" applyFill="1" applyBorder="1"/>
    <xf numFmtId="0" fontId="0" fillId="3" borderId="1" xfId="0" applyFill="1" applyBorder="1"/>
    <xf numFmtId="1" fontId="0" fillId="4" borderId="1" xfId="0" applyNumberFormat="1" applyFill="1" applyBorder="1"/>
    <xf numFmtId="0" fontId="1" fillId="0" borderId="1" xfId="0" applyFont="1" applyBorder="1" applyAlignment="1">
      <alignment horizontal="center"/>
    </xf>
    <xf numFmtId="0" fontId="1" fillId="4" borderId="1" xfId="0" applyFont="1" applyFill="1" applyBorder="1"/>
    <xf numFmtId="166" fontId="0" fillId="4" borderId="1" xfId="0" applyNumberFormat="1" applyFill="1" applyBorder="1"/>
    <xf numFmtId="9" fontId="0" fillId="4" borderId="1" xfId="0" applyNumberFormat="1" applyFill="1" applyBorder="1"/>
    <xf numFmtId="0" fontId="0" fillId="5" borderId="1" xfId="0" applyFill="1" applyBorder="1"/>
    <xf numFmtId="0" fontId="2" fillId="6" borderId="0" xfId="0" applyFont="1" applyFill="1" applyAlignment="1">
      <alignment horizontal="center"/>
    </xf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'Q2'!$B$3</c:f>
              <c:strCache>
                <c:ptCount val="1"/>
                <c:pt idx="0">
                  <c:v>Net cashfow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val>
            <c:numRef>
              <c:f>'Q2'!$B$5:$B$14</c:f>
              <c:numCache>
                <c:formatCode>General</c:formatCode>
                <c:ptCount val="10"/>
                <c:pt idx="0" formatCode="0">
                  <c:v>1411100000</c:v>
                </c:pt>
                <c:pt idx="1">
                  <c:v>358807895</c:v>
                </c:pt>
                <c:pt idx="2">
                  <c:v>342335912.45525056</c:v>
                </c:pt>
                <c:pt idx="3">
                  <c:v>327163237.26760739</c:v>
                </c:pt>
                <c:pt idx="4">
                  <c:v>313875516.25060272</c:v>
                </c:pt>
                <c:pt idx="5">
                  <c:v>303184367.43574566</c:v>
                </c:pt>
                <c:pt idx="6">
                  <c:v>295950211.75727189</c:v>
                </c:pt>
                <c:pt idx="7">
                  <c:v>293208973.061441</c:v>
                </c:pt>
                <c:pt idx="8">
                  <c:v>296203280.2208637</c:v>
                </c:pt>
                <c:pt idx="9">
                  <c:v>306418906.89508587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97-4FB3-AD74-3B7B9CC1B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9356063"/>
        <c:axId val="789350239"/>
      </c:lineChart>
      <c:catAx>
        <c:axId val="789356063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9350239"/>
        <c:crosses val="autoZero"/>
        <c:auto val="1"/>
        <c:lblAlgn val="ctr"/>
        <c:lblOffset val="100"/>
        <c:noMultiLvlLbl val="0"/>
      </c:catAx>
      <c:valAx>
        <c:axId val="789350239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9356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640556</xdr:colOff>
      <xdr:row>0</xdr:row>
      <xdr:rowOff>30955</xdr:rowOff>
    </xdr:from>
    <xdr:to>
      <xdr:col>10</xdr:col>
      <xdr:colOff>30956</xdr:colOff>
      <xdr:row>15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5E7521-4BF9-43A8-ACA0-4474476209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7242C-5168-437A-AACC-69826BCFB5E0}">
  <dimension ref="A1:J74"/>
  <sheetViews>
    <sheetView tabSelected="1" topLeftCell="A50" zoomScale="69" zoomScaleNormal="69" workbookViewId="0">
      <selection sqref="A1:B1"/>
    </sheetView>
  </sheetViews>
  <sheetFormatPr defaultRowHeight="14.25" x14ac:dyDescent="0.45"/>
  <cols>
    <col min="1" max="1" width="44.46484375" customWidth="1"/>
    <col min="2" max="2" width="27.59765625" bestFit="1" customWidth="1"/>
    <col min="3" max="3" width="35.73046875" bestFit="1" customWidth="1"/>
    <col min="4" max="4" width="35.73046875" customWidth="1"/>
    <col min="5" max="5" width="37.46484375" bestFit="1" customWidth="1"/>
    <col min="6" max="6" width="36.59765625" bestFit="1" customWidth="1"/>
    <col min="7" max="7" width="46.53125" bestFit="1" customWidth="1"/>
    <col min="8" max="8" width="49.19921875" bestFit="1" customWidth="1"/>
    <col min="9" max="9" width="51.53125" bestFit="1" customWidth="1"/>
    <col min="10" max="10" width="34.33203125" bestFit="1" customWidth="1"/>
    <col min="11" max="11" width="16.1328125" customWidth="1"/>
    <col min="12" max="12" width="12.19921875" bestFit="1" customWidth="1"/>
    <col min="13" max="13" width="22" customWidth="1"/>
  </cols>
  <sheetData>
    <row r="1" spans="1:6" ht="15" thickTop="1" thickBot="1" x14ac:dyDescent="0.5">
      <c r="A1" s="28" t="s">
        <v>21</v>
      </c>
      <c r="B1" s="28"/>
      <c r="F1" s="24"/>
    </row>
    <row r="2" spans="1:6" ht="15" thickTop="1" thickBot="1" x14ac:dyDescent="0.5">
      <c r="A2" s="2" t="s">
        <v>22</v>
      </c>
      <c r="B2" s="1">
        <v>1000000000</v>
      </c>
      <c r="F2" s="24"/>
    </row>
    <row r="3" spans="1:6" ht="15" thickTop="1" thickBot="1" x14ac:dyDescent="0.5">
      <c r="A3" s="2" t="s">
        <v>10</v>
      </c>
      <c r="B3" s="1">
        <v>200000000</v>
      </c>
      <c r="F3" s="24"/>
    </row>
    <row r="4" spans="1:6" ht="15" thickTop="1" thickBot="1" x14ac:dyDescent="0.5">
      <c r="A4" s="2" t="s">
        <v>23</v>
      </c>
      <c r="B4" s="1">
        <v>10</v>
      </c>
      <c r="F4" s="24"/>
    </row>
    <row r="5" spans="1:6" ht="15" thickTop="1" thickBot="1" x14ac:dyDescent="0.5">
      <c r="A5" s="2" t="s">
        <v>8</v>
      </c>
      <c r="B5" s="26">
        <f>(B2-B3)/B4</f>
        <v>80000000</v>
      </c>
      <c r="F5" s="24"/>
    </row>
    <row r="6" spans="1:6" ht="14.65" thickTop="1" x14ac:dyDescent="0.45">
      <c r="F6" s="24"/>
    </row>
    <row r="7" spans="1:6" x14ac:dyDescent="0.45">
      <c r="F7" s="24"/>
    </row>
    <row r="8" spans="1:6" ht="14.65" thickBot="1" x14ac:dyDescent="0.5">
      <c r="F8" s="24"/>
    </row>
    <row r="9" spans="1:6" ht="15" thickTop="1" thickBot="1" x14ac:dyDescent="0.5">
      <c r="A9" s="2" t="s">
        <v>24</v>
      </c>
      <c r="B9" s="1" t="s">
        <v>25</v>
      </c>
      <c r="F9" s="24"/>
    </row>
    <row r="10" spans="1:6" ht="15" thickTop="1" thickBot="1" x14ac:dyDescent="0.5">
      <c r="A10" s="2" t="s">
        <v>11</v>
      </c>
      <c r="B10" s="8">
        <v>0.05</v>
      </c>
      <c r="F10" s="24"/>
    </row>
    <row r="11" spans="1:6" ht="15" thickTop="1" thickBot="1" x14ac:dyDescent="0.5">
      <c r="A11" s="2" t="s">
        <v>12</v>
      </c>
      <c r="B11" s="8">
        <v>0.1</v>
      </c>
    </row>
    <row r="12" spans="1:6" ht="15" thickTop="1" thickBot="1" x14ac:dyDescent="0.5">
      <c r="A12" s="2" t="s">
        <v>4</v>
      </c>
      <c r="B12" s="9">
        <v>1.4999999999999999E-2</v>
      </c>
    </row>
    <row r="13" spans="1:6" ht="14.65" thickTop="1" x14ac:dyDescent="0.45">
      <c r="A13" s="12"/>
      <c r="B13" s="15"/>
    </row>
    <row r="14" spans="1:6" x14ac:dyDescent="0.45">
      <c r="A14" s="12"/>
      <c r="B14" s="15"/>
    </row>
    <row r="15" spans="1:6" ht="14.65" thickBot="1" x14ac:dyDescent="0.5">
      <c r="A15" s="12" t="s">
        <v>45</v>
      </c>
      <c r="B15" s="15"/>
    </row>
    <row r="16" spans="1:6" ht="15" thickTop="1" thickBot="1" x14ac:dyDescent="0.5">
      <c r="A16" s="2" t="s">
        <v>46</v>
      </c>
      <c r="B16" s="16" t="s">
        <v>5</v>
      </c>
      <c r="C16" s="2" t="s">
        <v>6</v>
      </c>
      <c r="D16" s="2" t="s">
        <v>3</v>
      </c>
      <c r="E16" s="12"/>
    </row>
    <row r="17" spans="1:10" ht="15" thickTop="1" thickBot="1" x14ac:dyDescent="0.5">
      <c r="A17" s="17">
        <f>E31*0.05</f>
        <v>375000000</v>
      </c>
      <c r="B17" s="17">
        <f t="shared" ref="B17:B26" si="0">E31*0.1</f>
        <v>750000000</v>
      </c>
      <c r="C17" s="17">
        <f t="shared" ref="C17:C26" si="1">E31*0.06</f>
        <v>450000000</v>
      </c>
      <c r="D17" s="27">
        <f>A17+B17-C17</f>
        <v>675000000</v>
      </c>
      <c r="E17" s="11"/>
    </row>
    <row r="18" spans="1:10" ht="15" thickTop="1" thickBot="1" x14ac:dyDescent="0.5">
      <c r="A18" s="17">
        <f t="shared" ref="A18:A26" si="2">E32*0.05</f>
        <v>407268750</v>
      </c>
      <c r="B18" s="17">
        <f t="shared" si="0"/>
        <v>814537500</v>
      </c>
      <c r="C18" s="17">
        <f t="shared" si="1"/>
        <v>488722500</v>
      </c>
      <c r="D18" s="27">
        <f t="shared" ref="D18:D26" si="3">A18+B18-C18</f>
        <v>733083750</v>
      </c>
      <c r="E18" s="11"/>
    </row>
    <row r="19" spans="1:10" ht="15" thickTop="1" thickBot="1" x14ac:dyDescent="0.5">
      <c r="A19" s="17">
        <f t="shared" si="2"/>
        <v>442546026.5625</v>
      </c>
      <c r="B19" s="17">
        <f t="shared" si="0"/>
        <v>885092053.125</v>
      </c>
      <c r="C19" s="17">
        <f t="shared" si="1"/>
        <v>531055231.875</v>
      </c>
      <c r="D19" s="27">
        <f t="shared" si="3"/>
        <v>796582847.8125</v>
      </c>
      <c r="E19" s="11"/>
    </row>
    <row r="20" spans="1:10" ht="15" thickTop="1" thickBot="1" x14ac:dyDescent="0.5">
      <c r="A20" s="17">
        <f t="shared" si="2"/>
        <v>481132959.06210941</v>
      </c>
      <c r="B20" s="17">
        <f t="shared" si="0"/>
        <v>962265918.12421882</v>
      </c>
      <c r="C20" s="17">
        <f t="shared" si="1"/>
        <v>577359550.87453127</v>
      </c>
      <c r="D20" s="27">
        <f t="shared" si="3"/>
        <v>866039326.3117969</v>
      </c>
      <c r="E20" s="11"/>
    </row>
    <row r="21" spans="1:10" ht="15" thickTop="1" thickBot="1" x14ac:dyDescent="0.5">
      <c r="A21" s="17">
        <f t="shared" si="2"/>
        <v>523362512.76455718</v>
      </c>
      <c r="B21" s="17">
        <f t="shared" si="0"/>
        <v>1046725025.5291144</v>
      </c>
      <c r="C21" s="17">
        <f t="shared" si="1"/>
        <v>628035015.31746852</v>
      </c>
      <c r="D21" s="27">
        <f t="shared" si="3"/>
        <v>942052522.97620308</v>
      </c>
      <c r="E21" s="11"/>
    </row>
    <row r="22" spans="1:10" ht="15" thickTop="1" thickBot="1" x14ac:dyDescent="0.5">
      <c r="A22" s="17">
        <f t="shared" si="2"/>
        <v>569602984.3044802</v>
      </c>
      <c r="B22" s="17">
        <f t="shared" si="0"/>
        <v>1139205968.6089604</v>
      </c>
      <c r="C22" s="17">
        <f t="shared" si="1"/>
        <v>683523581.16537619</v>
      </c>
      <c r="D22" s="27">
        <f t="shared" si="3"/>
        <v>1025285371.7480645</v>
      </c>
      <c r="E22" s="11"/>
    </row>
    <row r="23" spans="1:10" ht="15" thickTop="1" thickBot="1" x14ac:dyDescent="0.5">
      <c r="A23" s="17">
        <f t="shared" si="2"/>
        <v>620261890.35509169</v>
      </c>
      <c r="B23" s="17">
        <f t="shared" si="0"/>
        <v>1240523780.7101834</v>
      </c>
      <c r="C23" s="17">
        <f t="shared" si="1"/>
        <v>744314268.42611003</v>
      </c>
      <c r="D23" s="27">
        <f t="shared" si="3"/>
        <v>1116471402.6391652</v>
      </c>
      <c r="E23" s="11"/>
    </row>
    <row r="24" spans="1:10" ht="15" thickTop="1" thickBot="1" x14ac:dyDescent="0.5">
      <c r="A24" s="17">
        <f t="shared" si="2"/>
        <v>675790294.37402797</v>
      </c>
      <c r="B24" s="17">
        <f t="shared" si="0"/>
        <v>1351580588.7480559</v>
      </c>
      <c r="C24" s="17">
        <f t="shared" si="1"/>
        <v>810948353.24883342</v>
      </c>
      <c r="D24" s="27">
        <f t="shared" si="3"/>
        <v>1216422529.8732505</v>
      </c>
      <c r="E24" s="11"/>
    </row>
    <row r="25" spans="1:10" ht="15" thickTop="1" thickBot="1" x14ac:dyDescent="0.5">
      <c r="A25" s="17">
        <f t="shared" si="2"/>
        <v>736687621.47803164</v>
      </c>
      <c r="B25" s="17">
        <f t="shared" si="0"/>
        <v>1473375242.9560633</v>
      </c>
      <c r="C25" s="17">
        <f t="shared" si="1"/>
        <v>884025145.77363777</v>
      </c>
      <c r="D25" s="27">
        <f t="shared" si="3"/>
        <v>1326037718.6604571</v>
      </c>
      <c r="E25" s="11"/>
    </row>
    <row r="26" spans="1:10" ht="15" thickTop="1" thickBot="1" x14ac:dyDescent="0.5">
      <c r="A26" s="17">
        <f t="shared" si="2"/>
        <v>803507017.26562154</v>
      </c>
      <c r="B26" s="17">
        <f t="shared" si="0"/>
        <v>1607014034.5312431</v>
      </c>
      <c r="C26" s="17">
        <f t="shared" si="1"/>
        <v>964208420.71874571</v>
      </c>
      <c r="D26" s="27">
        <f t="shared" si="3"/>
        <v>1446312631.0781188</v>
      </c>
      <c r="E26" s="11"/>
    </row>
    <row r="27" spans="1:10" ht="14.65" thickTop="1" x14ac:dyDescent="0.45">
      <c r="A27" s="12"/>
      <c r="B27" s="15"/>
    </row>
    <row r="28" spans="1:10" x14ac:dyDescent="0.45">
      <c r="A28" s="12"/>
      <c r="B28" s="15"/>
    </row>
    <row r="29" spans="1:10" ht="14.65" thickBot="1" x14ac:dyDescent="0.5"/>
    <row r="30" spans="1:10" ht="15" thickTop="1" thickBot="1" x14ac:dyDescent="0.5">
      <c r="A30" s="2" t="s">
        <v>26</v>
      </c>
      <c r="B30" s="2" t="s">
        <v>27</v>
      </c>
      <c r="C30" s="2" t="s">
        <v>12</v>
      </c>
      <c r="D30" s="2" t="s">
        <v>44</v>
      </c>
      <c r="E30" s="2" t="s">
        <v>57</v>
      </c>
      <c r="F30" s="2" t="s">
        <v>41</v>
      </c>
      <c r="G30" s="2" t="s">
        <v>42</v>
      </c>
      <c r="H30" s="2" t="s">
        <v>43</v>
      </c>
      <c r="I30" s="2" t="s">
        <v>9</v>
      </c>
      <c r="J30" s="2" t="s">
        <v>48</v>
      </c>
    </row>
    <row r="31" spans="1:10" ht="15" thickTop="1" thickBot="1" x14ac:dyDescent="0.5">
      <c r="A31" s="1">
        <v>1</v>
      </c>
      <c r="B31" s="1">
        <v>45000000</v>
      </c>
      <c r="C31" s="1">
        <v>30000000</v>
      </c>
      <c r="D31" s="1">
        <v>100</v>
      </c>
      <c r="E31" s="5">
        <f t="shared" ref="E31:E40" si="4">(B31+C31)*D31</f>
        <v>7500000000</v>
      </c>
      <c r="F31" s="5">
        <v>5000000</v>
      </c>
      <c r="G31" s="1">
        <v>0.08</v>
      </c>
      <c r="H31" s="5">
        <v>50</v>
      </c>
      <c r="I31" s="5">
        <f>F31*H31</f>
        <v>250000000</v>
      </c>
      <c r="J31" s="5">
        <f>E31+I31</f>
        <v>7750000000</v>
      </c>
    </row>
    <row r="32" spans="1:10" ht="15" thickTop="1" thickBot="1" x14ac:dyDescent="0.5">
      <c r="A32" s="1">
        <v>2</v>
      </c>
      <c r="B32" s="7">
        <f>B31*$B$10+B31</f>
        <v>47250000</v>
      </c>
      <c r="C32" s="5">
        <f>C31*$B$11+C31</f>
        <v>33000000</v>
      </c>
      <c r="D32" s="5">
        <f>D31+D31*0.015</f>
        <v>101.5</v>
      </c>
      <c r="E32" s="5">
        <f t="shared" si="4"/>
        <v>8145375000</v>
      </c>
      <c r="F32" s="5">
        <f>F31+F31*G31</f>
        <v>5400000</v>
      </c>
      <c r="G32" s="1">
        <v>0.08</v>
      </c>
      <c r="H32" s="5">
        <f>H31+H31*0.015</f>
        <v>50.75</v>
      </c>
      <c r="I32" s="5">
        <f t="shared" ref="I32:I40" si="5">F32*H32</f>
        <v>274050000</v>
      </c>
      <c r="J32" s="5">
        <f>E32+I32</f>
        <v>8419425000</v>
      </c>
    </row>
    <row r="33" spans="1:10" ht="15" thickTop="1" thickBot="1" x14ac:dyDescent="0.5">
      <c r="A33" s="1">
        <v>3</v>
      </c>
      <c r="B33" s="7">
        <f t="shared" ref="B33:B40" si="6">B32*$B$10+B32</f>
        <v>49612500</v>
      </c>
      <c r="C33" s="5">
        <f t="shared" ref="C33:C39" si="7">C32*$B$11+C32</f>
        <v>36300000</v>
      </c>
      <c r="D33" s="5">
        <f t="shared" ref="D33:D40" si="8">D32+D32*0.015</f>
        <v>103.02249999999999</v>
      </c>
      <c r="E33" s="5">
        <f t="shared" si="4"/>
        <v>8850920531.25</v>
      </c>
      <c r="F33" s="5">
        <f t="shared" ref="F33:F40" si="9">F32+F32*G32</f>
        <v>5832000</v>
      </c>
      <c r="G33" s="1">
        <v>0.08</v>
      </c>
      <c r="H33" s="5">
        <f t="shared" ref="H33:H40" si="10">H32+H32*0.015</f>
        <v>51.511249999999997</v>
      </c>
      <c r="I33" s="5">
        <f t="shared" si="5"/>
        <v>300413610</v>
      </c>
      <c r="J33" s="5">
        <f t="shared" ref="J33:J40" si="11">E33+I33</f>
        <v>9151334141.25</v>
      </c>
    </row>
    <row r="34" spans="1:10" ht="15" thickTop="1" thickBot="1" x14ac:dyDescent="0.5">
      <c r="A34" s="1">
        <v>4</v>
      </c>
      <c r="B34" s="7">
        <f t="shared" si="6"/>
        <v>52093125</v>
      </c>
      <c r="C34" s="5">
        <f t="shared" si="7"/>
        <v>39930000</v>
      </c>
      <c r="D34" s="5">
        <f t="shared" si="8"/>
        <v>104.5678375</v>
      </c>
      <c r="E34" s="5">
        <f t="shared" si="4"/>
        <v>9622659181.2421875</v>
      </c>
      <c r="F34" s="5">
        <f t="shared" si="9"/>
        <v>6298560</v>
      </c>
      <c r="G34" s="1">
        <v>0.08</v>
      </c>
      <c r="H34" s="5">
        <f>H33+H33*0.015</f>
        <v>52.283918749999998</v>
      </c>
      <c r="I34" s="5">
        <f t="shared" si="5"/>
        <v>329313399.28200001</v>
      </c>
      <c r="J34" s="5">
        <f t="shared" si="11"/>
        <v>9951972580.5241871</v>
      </c>
    </row>
    <row r="35" spans="1:10" ht="15" thickTop="1" thickBot="1" x14ac:dyDescent="0.5">
      <c r="A35" s="1">
        <v>5</v>
      </c>
      <c r="B35" s="5">
        <f t="shared" si="6"/>
        <v>54697781.25</v>
      </c>
      <c r="C35" s="5">
        <f t="shared" si="7"/>
        <v>43923000</v>
      </c>
      <c r="D35" s="5">
        <f t="shared" si="8"/>
        <v>106.1363550625</v>
      </c>
      <c r="E35" s="5">
        <f t="shared" si="4"/>
        <v>10467250255.291143</v>
      </c>
      <c r="F35" s="5">
        <f t="shared" si="9"/>
        <v>6802444.7999999998</v>
      </c>
      <c r="G35" s="1">
        <v>0.08</v>
      </c>
      <c r="H35" s="5">
        <f t="shared" si="10"/>
        <v>53.068177531250001</v>
      </c>
      <c r="I35" s="5">
        <f t="shared" si="5"/>
        <v>360993348.2929284</v>
      </c>
      <c r="J35" s="5">
        <f t="shared" si="11"/>
        <v>10828243603.584072</v>
      </c>
    </row>
    <row r="36" spans="1:10" ht="15" thickTop="1" thickBot="1" x14ac:dyDescent="0.5">
      <c r="A36" s="1">
        <v>6</v>
      </c>
      <c r="B36" s="5">
        <f t="shared" si="6"/>
        <v>57432670.3125</v>
      </c>
      <c r="C36" s="5">
        <f t="shared" si="7"/>
        <v>48315300</v>
      </c>
      <c r="D36" s="5">
        <f t="shared" si="8"/>
        <v>107.72840038843751</v>
      </c>
      <c r="E36" s="5">
        <f t="shared" si="4"/>
        <v>11392059686.089603</v>
      </c>
      <c r="F36" s="5">
        <f t="shared" si="9"/>
        <v>7346640.3839999996</v>
      </c>
      <c r="G36" s="1">
        <v>0.08</v>
      </c>
      <c r="H36" s="5">
        <f t="shared" si="10"/>
        <v>53.864200194218753</v>
      </c>
      <c r="I36" s="5">
        <f t="shared" si="5"/>
        <v>395720908.39870811</v>
      </c>
      <c r="J36" s="5">
        <f t="shared" si="11"/>
        <v>11787780594.488312</v>
      </c>
    </row>
    <row r="37" spans="1:10" ht="15" thickTop="1" thickBot="1" x14ac:dyDescent="0.5">
      <c r="A37" s="1">
        <v>7</v>
      </c>
      <c r="B37" s="5">
        <f t="shared" si="6"/>
        <v>60304303.828125</v>
      </c>
      <c r="C37" s="5">
        <f t="shared" si="7"/>
        <v>53146830</v>
      </c>
      <c r="D37" s="5">
        <f t="shared" si="8"/>
        <v>109.34432639426407</v>
      </c>
      <c r="E37" s="5">
        <f t="shared" si="4"/>
        <v>12405237807.101833</v>
      </c>
      <c r="F37" s="5">
        <f t="shared" si="9"/>
        <v>7934371.61472</v>
      </c>
      <c r="G37" s="1">
        <v>0.08</v>
      </c>
      <c r="H37" s="5">
        <f t="shared" si="10"/>
        <v>54.672163197132036</v>
      </c>
      <c r="I37" s="5">
        <f t="shared" si="5"/>
        <v>433789259.78666389</v>
      </c>
      <c r="J37" s="5">
        <f t="shared" si="11"/>
        <v>12839027066.888496</v>
      </c>
    </row>
    <row r="38" spans="1:10" ht="15" thickTop="1" thickBot="1" x14ac:dyDescent="0.5">
      <c r="A38" s="1">
        <v>8</v>
      </c>
      <c r="B38" s="5">
        <f t="shared" si="6"/>
        <v>63319519.01953125</v>
      </c>
      <c r="C38" s="5">
        <f t="shared" si="7"/>
        <v>58461513</v>
      </c>
      <c r="D38" s="5">
        <f t="shared" si="8"/>
        <v>110.98449129017803</v>
      </c>
      <c r="E38" s="5">
        <f t="shared" si="4"/>
        <v>13515805887.480558</v>
      </c>
      <c r="F38" s="5">
        <f t="shared" si="9"/>
        <v>8569121.3438975997</v>
      </c>
      <c r="G38" s="1">
        <v>0.08</v>
      </c>
      <c r="H38" s="5">
        <f t="shared" si="10"/>
        <v>55.492245645089014</v>
      </c>
      <c r="I38" s="5">
        <f>F38*H38</f>
        <v>475519786.57814091</v>
      </c>
      <c r="J38" s="5">
        <f t="shared" si="11"/>
        <v>13991325674.058699</v>
      </c>
    </row>
    <row r="39" spans="1:10" ht="15" thickTop="1" thickBot="1" x14ac:dyDescent="0.5">
      <c r="A39" s="1">
        <v>9</v>
      </c>
      <c r="B39" s="5">
        <f t="shared" si="6"/>
        <v>66485494.970507815</v>
      </c>
      <c r="C39" s="5">
        <f t="shared" si="7"/>
        <v>64307664.299999997</v>
      </c>
      <c r="D39" s="5">
        <f t="shared" si="8"/>
        <v>112.6492586595307</v>
      </c>
      <c r="E39" s="5">
        <f t="shared" si="4"/>
        <v>14733752429.560631</v>
      </c>
      <c r="F39" s="5">
        <f t="shared" si="9"/>
        <v>9254651.0514094085</v>
      </c>
      <c r="G39" s="1">
        <v>0.08</v>
      </c>
      <c r="H39" s="5">
        <f t="shared" si="10"/>
        <v>56.324629329765351</v>
      </c>
      <c r="I39" s="5">
        <f t="shared" si="5"/>
        <v>521264790.04695809</v>
      </c>
      <c r="J39" s="5">
        <f t="shared" si="11"/>
        <v>15255017219.60759</v>
      </c>
    </row>
    <row r="40" spans="1:10" ht="15" thickTop="1" thickBot="1" x14ac:dyDescent="0.5">
      <c r="A40" s="1">
        <v>10</v>
      </c>
      <c r="B40" s="5">
        <f t="shared" si="6"/>
        <v>69809769.719033211</v>
      </c>
      <c r="C40" s="5">
        <f>C39*$B$11+C39</f>
        <v>70738430.729999989</v>
      </c>
      <c r="D40" s="5">
        <f t="shared" si="8"/>
        <v>114.33899753942366</v>
      </c>
      <c r="E40" s="5">
        <f t="shared" si="4"/>
        <v>16070140345.312429</v>
      </c>
      <c r="F40" s="5">
        <f t="shared" si="9"/>
        <v>9995023.1355221607</v>
      </c>
      <c r="G40" s="1">
        <v>0.08</v>
      </c>
      <c r="H40" s="5">
        <f t="shared" si="10"/>
        <v>57.169498769711829</v>
      </c>
      <c r="I40" s="5">
        <f t="shared" si="5"/>
        <v>571410462.84947538</v>
      </c>
      <c r="J40" s="5">
        <f t="shared" si="11"/>
        <v>16641550808.161905</v>
      </c>
    </row>
    <row r="41" spans="1:10" ht="15" thickTop="1" thickBot="1" x14ac:dyDescent="0.5">
      <c r="A41" s="10"/>
      <c r="B41" s="11"/>
      <c r="C41" s="11"/>
      <c r="D41" s="11"/>
      <c r="E41" s="11"/>
      <c r="F41" s="11"/>
      <c r="G41" s="11"/>
    </row>
    <row r="42" spans="1:10" ht="15" thickTop="1" thickBot="1" x14ac:dyDescent="0.5">
      <c r="A42" s="2" t="s">
        <v>30</v>
      </c>
      <c r="B42" s="5">
        <v>36</v>
      </c>
      <c r="C42" s="11"/>
      <c r="D42" s="11"/>
      <c r="E42" s="11"/>
      <c r="F42" s="11"/>
      <c r="G42" s="11"/>
    </row>
    <row r="43" spans="1:10" ht="15" thickTop="1" thickBot="1" x14ac:dyDescent="0.5">
      <c r="A43" s="2" t="s">
        <v>31</v>
      </c>
      <c r="B43" s="5">
        <v>48</v>
      </c>
      <c r="C43" s="11"/>
      <c r="D43" s="11"/>
      <c r="E43" s="11"/>
      <c r="F43" s="11"/>
      <c r="G43" s="11"/>
    </row>
    <row r="44" spans="1:10" ht="15" thickTop="1" thickBot="1" x14ac:dyDescent="0.5">
      <c r="A44" s="2" t="s">
        <v>34</v>
      </c>
      <c r="B44" s="14">
        <v>0.1</v>
      </c>
      <c r="C44" s="11"/>
      <c r="D44" s="11"/>
      <c r="E44" s="11"/>
      <c r="F44" s="11"/>
      <c r="G44" s="11"/>
    </row>
    <row r="45" spans="1:10" ht="43.5" thickTop="1" thickBot="1" x14ac:dyDescent="0.5">
      <c r="A45" s="21" t="s">
        <v>52</v>
      </c>
      <c r="B45" s="14">
        <v>0.6</v>
      </c>
      <c r="C45" s="11"/>
      <c r="D45" s="11"/>
      <c r="E45" s="11"/>
      <c r="F45" s="11"/>
      <c r="G45" s="11"/>
    </row>
    <row r="46" spans="1:10" ht="15" thickTop="1" thickBot="1" x14ac:dyDescent="0.5">
      <c r="A46" s="21" t="s">
        <v>53</v>
      </c>
      <c r="B46" s="19">
        <v>0.08</v>
      </c>
      <c r="C46" s="11"/>
      <c r="D46" s="11"/>
      <c r="E46" s="11"/>
      <c r="F46" s="11"/>
      <c r="G46" s="11"/>
    </row>
    <row r="47" spans="1:10" ht="14.65" thickTop="1" x14ac:dyDescent="0.45">
      <c r="A47" s="20"/>
      <c r="B47" s="11"/>
      <c r="C47" s="11"/>
      <c r="D47" s="11"/>
      <c r="E47" s="11"/>
      <c r="F47" s="11"/>
      <c r="G47" s="11"/>
    </row>
    <row r="48" spans="1:10" x14ac:dyDescent="0.45">
      <c r="A48" s="18"/>
      <c r="B48" s="11"/>
      <c r="C48" s="11"/>
      <c r="D48" s="11"/>
      <c r="E48" s="11"/>
      <c r="F48" s="11"/>
      <c r="G48" s="11"/>
    </row>
    <row r="49" spans="1:10" ht="14.65" thickBot="1" x14ac:dyDescent="0.5">
      <c r="A49" s="10"/>
      <c r="B49" s="11"/>
      <c r="C49" s="11"/>
      <c r="D49" s="11"/>
      <c r="E49" s="11"/>
      <c r="F49" s="11"/>
      <c r="G49" s="11"/>
    </row>
    <row r="50" spans="1:10" ht="15" thickTop="1" thickBot="1" x14ac:dyDescent="0.5">
      <c r="A50" s="13" t="s">
        <v>26</v>
      </c>
      <c r="B50" s="2" t="s">
        <v>32</v>
      </c>
      <c r="C50" s="2" t="s">
        <v>31</v>
      </c>
      <c r="D50" s="2" t="s">
        <v>27</v>
      </c>
      <c r="E50" s="2" t="s">
        <v>12</v>
      </c>
      <c r="F50" s="22" t="s">
        <v>50</v>
      </c>
      <c r="G50" s="23" t="s">
        <v>51</v>
      </c>
      <c r="H50" s="13" t="s">
        <v>54</v>
      </c>
      <c r="I50" s="13" t="s">
        <v>55</v>
      </c>
      <c r="J50" s="13" t="s">
        <v>56</v>
      </c>
    </row>
    <row r="51" spans="1:10" ht="15" thickTop="1" thickBot="1" x14ac:dyDescent="0.5">
      <c r="A51" s="1">
        <v>1</v>
      </c>
      <c r="B51" s="5">
        <v>36</v>
      </c>
      <c r="C51" s="5">
        <f>B43</f>
        <v>48</v>
      </c>
      <c r="D51" s="5">
        <f>B31</f>
        <v>45000000</v>
      </c>
      <c r="E51" s="5">
        <f>C31</f>
        <v>30000000</v>
      </c>
      <c r="F51" s="5">
        <f>(B51*D51)+(C51*E51)</f>
        <v>3060000000</v>
      </c>
      <c r="G51" s="5">
        <v>5000000</v>
      </c>
      <c r="H51" s="19">
        <f>C51*$B$45</f>
        <v>28.799999999999997</v>
      </c>
      <c r="I51" s="5">
        <f>G51*H51</f>
        <v>144000000</v>
      </c>
      <c r="J51" s="5">
        <f>F51+I51</f>
        <v>3204000000</v>
      </c>
    </row>
    <row r="52" spans="1:10" ht="15" thickTop="1" thickBot="1" x14ac:dyDescent="0.5">
      <c r="A52" s="1">
        <v>2</v>
      </c>
      <c r="B52" s="19">
        <f>B51*0.015+B51</f>
        <v>36.54</v>
      </c>
      <c r="C52" s="19">
        <f>C51*0.015+C51</f>
        <v>48.72</v>
      </c>
      <c r="D52" s="5">
        <f t="shared" ref="D52:D60" si="12">B32</f>
        <v>47250000</v>
      </c>
      <c r="E52" s="5">
        <f t="shared" ref="E52:E60" si="13">C32</f>
        <v>33000000</v>
      </c>
      <c r="F52" s="5">
        <f t="shared" ref="F52:F60" si="14">(B52*D52)+(C52*E52)</f>
        <v>3334275000</v>
      </c>
      <c r="G52" s="5">
        <f>G51*$B$46+G51</f>
        <v>5400000</v>
      </c>
      <c r="H52" s="19">
        <f t="shared" ref="H52:H60" si="15">C52*$B$45</f>
        <v>29.231999999999999</v>
      </c>
      <c r="I52" s="5">
        <f t="shared" ref="I52:I60" si="16">G52*H52</f>
        <v>157852800</v>
      </c>
      <c r="J52" s="5">
        <f t="shared" ref="J52:J60" si="17">F52+I52</f>
        <v>3492127800</v>
      </c>
    </row>
    <row r="53" spans="1:10" ht="15" thickTop="1" thickBot="1" x14ac:dyDescent="0.5">
      <c r="A53" s="1">
        <v>3</v>
      </c>
      <c r="B53" s="19">
        <f t="shared" ref="B53:B60" si="18">B52*0.015+B52</f>
        <v>37.088099999999997</v>
      </c>
      <c r="C53" s="19">
        <f t="shared" ref="C53:C60" si="19">C52*0.015+C52</f>
        <v>49.450800000000001</v>
      </c>
      <c r="D53" s="5">
        <f t="shared" si="12"/>
        <v>49612500</v>
      </c>
      <c r="E53" s="5">
        <f t="shared" si="13"/>
        <v>36300000</v>
      </c>
      <c r="F53" s="5">
        <f t="shared" si="14"/>
        <v>3635097401.25</v>
      </c>
      <c r="G53" s="5">
        <f t="shared" ref="G53:G60" si="20">G52*$B$46+G52</f>
        <v>5832000</v>
      </c>
      <c r="H53" s="19">
        <f t="shared" si="15"/>
        <v>29.670479999999998</v>
      </c>
      <c r="I53" s="5">
        <f t="shared" si="16"/>
        <v>173038239.35999998</v>
      </c>
      <c r="J53" s="5">
        <f t="shared" si="17"/>
        <v>3808135640.6100001</v>
      </c>
    </row>
    <row r="54" spans="1:10" ht="15" thickTop="1" thickBot="1" x14ac:dyDescent="0.5">
      <c r="A54" s="25">
        <v>4</v>
      </c>
      <c r="B54" s="19">
        <f t="shared" si="18"/>
        <v>37.6444215</v>
      </c>
      <c r="C54" s="19">
        <f t="shared" si="19"/>
        <v>50.192562000000002</v>
      </c>
      <c r="D54" s="5">
        <f t="shared" si="12"/>
        <v>52093125</v>
      </c>
      <c r="E54" s="5">
        <f t="shared" si="13"/>
        <v>39930000</v>
      </c>
      <c r="F54" s="5">
        <f t="shared" si="14"/>
        <v>3965204555.4121876</v>
      </c>
      <c r="G54" s="5">
        <f t="shared" si="20"/>
        <v>6298560</v>
      </c>
      <c r="H54" s="19">
        <f t="shared" si="15"/>
        <v>30.115537199999999</v>
      </c>
      <c r="I54" s="5">
        <f t="shared" si="16"/>
        <v>189684517.98643199</v>
      </c>
      <c r="J54" s="5">
        <f t="shared" si="17"/>
        <v>4154889073.3986197</v>
      </c>
    </row>
    <row r="55" spans="1:10" ht="15" thickTop="1" thickBot="1" x14ac:dyDescent="0.5">
      <c r="A55" s="25">
        <v>5</v>
      </c>
      <c r="B55" s="19">
        <f t="shared" si="18"/>
        <v>38.209087822500003</v>
      </c>
      <c r="C55" s="19">
        <f t="shared" si="19"/>
        <v>50.945450430000001</v>
      </c>
      <c r="D55" s="5">
        <f t="shared" si="12"/>
        <v>54697781.25</v>
      </c>
      <c r="E55" s="5">
        <f t="shared" si="13"/>
        <v>43923000</v>
      </c>
      <c r="F55" s="5">
        <f t="shared" si="14"/>
        <v>4327629346.7140341</v>
      </c>
      <c r="G55" s="5">
        <f t="shared" si="20"/>
        <v>6802444.7999999998</v>
      </c>
      <c r="H55" s="19">
        <f t="shared" si="15"/>
        <v>30.567270258000001</v>
      </c>
      <c r="I55" s="5">
        <f t="shared" si="16"/>
        <v>207932168.61672676</v>
      </c>
      <c r="J55" s="5">
        <f t="shared" si="17"/>
        <v>4535561515.330761</v>
      </c>
    </row>
    <row r="56" spans="1:10" ht="15" thickTop="1" thickBot="1" x14ac:dyDescent="0.5">
      <c r="A56" s="25">
        <v>6</v>
      </c>
      <c r="B56" s="19">
        <f t="shared" si="18"/>
        <v>38.782224139837503</v>
      </c>
      <c r="C56" s="19">
        <f t="shared" si="19"/>
        <v>51.709632186450001</v>
      </c>
      <c r="D56" s="5">
        <f t="shared" si="12"/>
        <v>57432670.3125</v>
      </c>
      <c r="E56" s="5">
        <f t="shared" si="13"/>
        <v>48315300</v>
      </c>
      <c r="F56" s="5">
        <f t="shared" si="14"/>
        <v>4725733084.9867535</v>
      </c>
      <c r="G56" s="5">
        <f t="shared" si="20"/>
        <v>7346640.3839999996</v>
      </c>
      <c r="H56" s="19">
        <f t="shared" si="15"/>
        <v>31.02577931187</v>
      </c>
      <c r="I56" s="5">
        <f t="shared" si="16"/>
        <v>227935243.23765585</v>
      </c>
      <c r="J56" s="5">
        <f t="shared" si="17"/>
        <v>4953668328.2244091</v>
      </c>
    </row>
    <row r="57" spans="1:10" ht="15" thickTop="1" thickBot="1" x14ac:dyDescent="0.5">
      <c r="A57" s="25">
        <v>7</v>
      </c>
      <c r="B57" s="19">
        <f t="shared" si="18"/>
        <v>39.363957501935069</v>
      </c>
      <c r="C57" s="19">
        <f t="shared" si="19"/>
        <v>52.485276669246751</v>
      </c>
      <c r="D57" s="5">
        <f t="shared" si="12"/>
        <v>60304303.828125</v>
      </c>
      <c r="E57" s="5">
        <f t="shared" si="13"/>
        <v>53146830</v>
      </c>
      <c r="F57" s="5">
        <f t="shared" si="14"/>
        <v>5163242129.7175159</v>
      </c>
      <c r="G57" s="5">
        <f t="shared" si="20"/>
        <v>7934371.61472</v>
      </c>
      <c r="H57" s="19">
        <f t="shared" si="15"/>
        <v>31.491166001548049</v>
      </c>
      <c r="I57" s="5">
        <f t="shared" si="16"/>
        <v>249862613.63711837</v>
      </c>
      <c r="J57" s="5">
        <f t="shared" si="17"/>
        <v>5413104743.3546343</v>
      </c>
    </row>
    <row r="58" spans="1:10" ht="15" thickTop="1" thickBot="1" x14ac:dyDescent="0.5">
      <c r="A58" s="25">
        <v>8</v>
      </c>
      <c r="B58" s="19">
        <f t="shared" si="18"/>
        <v>39.954416864464093</v>
      </c>
      <c r="C58" s="19">
        <f t="shared" si="19"/>
        <v>53.272555819285451</v>
      </c>
      <c r="D58" s="5">
        <f t="shared" si="12"/>
        <v>63319519.01953125</v>
      </c>
      <c r="E58" s="5">
        <f t="shared" si="13"/>
        <v>58461513</v>
      </c>
      <c r="F58" s="5">
        <f t="shared" si="14"/>
        <v>5644288673.136097</v>
      </c>
      <c r="G58" s="5">
        <f t="shared" si="20"/>
        <v>8569121.3438975997</v>
      </c>
      <c r="H58" s="19">
        <f t="shared" si="15"/>
        <v>31.963533491571269</v>
      </c>
      <c r="I58" s="5">
        <f t="shared" si="16"/>
        <v>273899397.06900913</v>
      </c>
      <c r="J58" s="5">
        <f t="shared" si="17"/>
        <v>5918188070.2051058</v>
      </c>
    </row>
    <row r="59" spans="1:10" ht="15" thickTop="1" thickBot="1" x14ac:dyDescent="0.5">
      <c r="A59" s="25">
        <v>9</v>
      </c>
      <c r="B59" s="19">
        <f t="shared" si="18"/>
        <v>40.553733117431058</v>
      </c>
      <c r="C59" s="19">
        <f t="shared" si="19"/>
        <v>54.071644156574735</v>
      </c>
      <c r="D59" s="5">
        <f t="shared" si="12"/>
        <v>66485494.970507815</v>
      </c>
      <c r="E59" s="5">
        <f t="shared" si="13"/>
        <v>64307664.299999997</v>
      </c>
      <c r="F59" s="5">
        <f t="shared" si="14"/>
        <v>6173456159.7843437</v>
      </c>
      <c r="G59" s="5">
        <f t="shared" si="20"/>
        <v>9254651.0514094085</v>
      </c>
      <c r="H59" s="19">
        <f t="shared" si="15"/>
        <v>32.442986493944836</v>
      </c>
      <c r="I59" s="5">
        <f t="shared" si="16"/>
        <v>300248519.06704783</v>
      </c>
      <c r="J59" s="5">
        <f t="shared" si="17"/>
        <v>6473704678.8513918</v>
      </c>
    </row>
    <row r="60" spans="1:10" ht="15" thickTop="1" thickBot="1" x14ac:dyDescent="0.5">
      <c r="A60" s="25">
        <v>10</v>
      </c>
      <c r="B60" s="19">
        <f t="shared" si="18"/>
        <v>41.162039114192524</v>
      </c>
      <c r="C60" s="19">
        <f t="shared" si="19"/>
        <v>54.882718818923358</v>
      </c>
      <c r="D60" s="5">
        <f t="shared" si="12"/>
        <v>69809769.719033211</v>
      </c>
      <c r="E60" s="5">
        <f t="shared" si="13"/>
        <v>70738430.729999989</v>
      </c>
      <c r="F60" s="5">
        <f t="shared" si="14"/>
        <v>6755829875.1740952</v>
      </c>
      <c r="G60" s="5">
        <f t="shared" si="20"/>
        <v>9995023.1355221607</v>
      </c>
      <c r="H60" s="19">
        <f t="shared" si="15"/>
        <v>32.929631291354013</v>
      </c>
      <c r="I60" s="5">
        <f t="shared" si="16"/>
        <v>329132426.60129786</v>
      </c>
      <c r="J60" s="5">
        <f t="shared" si="17"/>
        <v>7084962301.7753925</v>
      </c>
    </row>
    <row r="61" spans="1:10" ht="14.65" thickTop="1" x14ac:dyDescent="0.45">
      <c r="A61" s="10"/>
      <c r="B61" s="11"/>
      <c r="C61" s="11"/>
      <c r="D61" s="11"/>
      <c r="E61" s="11"/>
      <c r="F61" s="11"/>
      <c r="G61" s="11"/>
    </row>
    <row r="62" spans="1:10" s="10" customFormat="1" ht="14.65" thickBot="1" x14ac:dyDescent="0.5"/>
    <row r="63" spans="1:10" ht="15" thickTop="1" thickBot="1" x14ac:dyDescent="0.5">
      <c r="A63" s="2" t="s">
        <v>26</v>
      </c>
      <c r="B63" s="2" t="s">
        <v>28</v>
      </c>
      <c r="C63" s="2" t="s">
        <v>32</v>
      </c>
      <c r="D63" s="2" t="s">
        <v>31</v>
      </c>
      <c r="E63" s="2" t="s">
        <v>1</v>
      </c>
      <c r="F63" s="2" t="s">
        <v>33</v>
      </c>
      <c r="G63" s="2" t="s">
        <v>2</v>
      </c>
      <c r="H63" s="13" t="s">
        <v>56</v>
      </c>
      <c r="I63" s="13" t="s">
        <v>29</v>
      </c>
    </row>
    <row r="64" spans="1:10" ht="15" thickTop="1" thickBot="1" x14ac:dyDescent="0.5">
      <c r="A64" s="1">
        <v>1</v>
      </c>
      <c r="B64" s="1">
        <v>150000000</v>
      </c>
      <c r="C64" s="1">
        <f>$B$42*B31</f>
        <v>1620000000</v>
      </c>
      <c r="D64" s="1">
        <f t="shared" ref="D64:D73" si="21">$B$43*C31</f>
        <v>1440000000</v>
      </c>
      <c r="E64" s="1">
        <v>600000000</v>
      </c>
      <c r="F64" s="1">
        <v>40000000</v>
      </c>
      <c r="G64" s="1">
        <v>500000000</v>
      </c>
      <c r="H64" s="5">
        <f>F51+I51</f>
        <v>3204000000</v>
      </c>
      <c r="I64" s="5">
        <f>B2+B64+C64+D64+E64+F64+G64+H64</f>
        <v>8554000000</v>
      </c>
    </row>
    <row r="65" spans="1:9" ht="15" thickTop="1" thickBot="1" x14ac:dyDescent="0.5">
      <c r="A65" s="1">
        <v>2</v>
      </c>
      <c r="B65" s="3" t="s">
        <v>0</v>
      </c>
      <c r="C65" s="1">
        <f t="shared" ref="C65:C73" si="22">$B$42*B32</f>
        <v>1701000000</v>
      </c>
      <c r="D65" s="1">
        <f t="shared" si="21"/>
        <v>1584000000</v>
      </c>
      <c r="E65" s="1">
        <v>600000000</v>
      </c>
      <c r="F65" s="1">
        <f>F64*$B$44+F64</f>
        <v>44000000</v>
      </c>
      <c r="G65" s="1">
        <f>G64*0.15+G64</f>
        <v>575000000</v>
      </c>
      <c r="H65" s="5">
        <f t="shared" ref="H65:H73" si="23">F52+I52</f>
        <v>3492127800</v>
      </c>
      <c r="I65" s="1">
        <f>SUM(C65:H65)</f>
        <v>7996127800</v>
      </c>
    </row>
    <row r="66" spans="1:9" ht="15" thickTop="1" thickBot="1" x14ac:dyDescent="0.5">
      <c r="A66" s="1">
        <v>3</v>
      </c>
      <c r="B66" s="3" t="s">
        <v>0</v>
      </c>
      <c r="C66" s="1">
        <f t="shared" si="22"/>
        <v>1786050000</v>
      </c>
      <c r="D66" s="1">
        <f t="shared" si="21"/>
        <v>1742400000</v>
      </c>
      <c r="E66" s="1">
        <v>600000000</v>
      </c>
      <c r="F66" s="1">
        <f t="shared" ref="F66:F72" si="24">F65*$B$44+F65</f>
        <v>48400000</v>
      </c>
      <c r="G66" s="1">
        <f t="shared" ref="G66:G73" si="25">G65*0.15+G65</f>
        <v>661250000</v>
      </c>
      <c r="H66" s="5">
        <f t="shared" si="23"/>
        <v>3808135640.6100001</v>
      </c>
      <c r="I66" s="1">
        <f t="shared" ref="I66:I73" si="26">SUM(C66:H66)</f>
        <v>8646235640.6100006</v>
      </c>
    </row>
    <row r="67" spans="1:9" ht="15" thickTop="1" thickBot="1" x14ac:dyDescent="0.5">
      <c r="A67" s="1">
        <v>4</v>
      </c>
      <c r="B67" s="3" t="s">
        <v>0</v>
      </c>
      <c r="C67" s="1">
        <f t="shared" si="22"/>
        <v>1875352500</v>
      </c>
      <c r="D67" s="1">
        <f t="shared" si="21"/>
        <v>1916640000</v>
      </c>
      <c r="E67" s="1">
        <v>600000000</v>
      </c>
      <c r="F67" s="1">
        <f t="shared" si="24"/>
        <v>53240000</v>
      </c>
      <c r="G67" s="1">
        <f t="shared" si="25"/>
        <v>760437500</v>
      </c>
      <c r="H67" s="5">
        <f t="shared" si="23"/>
        <v>4154889073.3986197</v>
      </c>
      <c r="I67" s="1">
        <f t="shared" si="26"/>
        <v>9360559073.3986206</v>
      </c>
    </row>
    <row r="68" spans="1:9" ht="15" thickTop="1" thickBot="1" x14ac:dyDescent="0.5">
      <c r="A68" s="1">
        <v>5</v>
      </c>
      <c r="B68" s="3" t="s">
        <v>0</v>
      </c>
      <c r="C68" s="1">
        <f t="shared" si="22"/>
        <v>1969120125</v>
      </c>
      <c r="D68" s="1">
        <f t="shared" si="21"/>
        <v>2108304000</v>
      </c>
      <c r="E68" s="1">
        <v>600000000</v>
      </c>
      <c r="F68" s="1">
        <f t="shared" si="24"/>
        <v>58564000</v>
      </c>
      <c r="G68" s="1">
        <f t="shared" si="25"/>
        <v>874503125</v>
      </c>
      <c r="H68" s="5">
        <f t="shared" si="23"/>
        <v>4535561515.330761</v>
      </c>
      <c r="I68" s="1">
        <f t="shared" si="26"/>
        <v>10146052765.330761</v>
      </c>
    </row>
    <row r="69" spans="1:9" ht="15" thickTop="1" thickBot="1" x14ac:dyDescent="0.5">
      <c r="A69" s="1">
        <v>6</v>
      </c>
      <c r="B69" s="3" t="s">
        <v>0</v>
      </c>
      <c r="C69" s="1">
        <f t="shared" si="22"/>
        <v>2067576131.25</v>
      </c>
      <c r="D69" s="1">
        <f t="shared" si="21"/>
        <v>2319134400</v>
      </c>
      <c r="E69" s="1">
        <v>600000000</v>
      </c>
      <c r="F69" s="1">
        <f t="shared" si="24"/>
        <v>64420400</v>
      </c>
      <c r="G69" s="1">
        <f t="shared" si="25"/>
        <v>1005678593.75</v>
      </c>
      <c r="H69" s="5">
        <f t="shared" si="23"/>
        <v>4953668328.2244091</v>
      </c>
      <c r="I69" s="1">
        <f t="shared" si="26"/>
        <v>11010477853.224409</v>
      </c>
    </row>
    <row r="70" spans="1:9" ht="15" thickTop="1" thickBot="1" x14ac:dyDescent="0.5">
      <c r="A70" s="1">
        <v>7</v>
      </c>
      <c r="B70" s="3" t="s">
        <v>0</v>
      </c>
      <c r="C70" s="1">
        <f t="shared" si="22"/>
        <v>2170954937.8125</v>
      </c>
      <c r="D70" s="1">
        <f t="shared" si="21"/>
        <v>2551047840</v>
      </c>
      <c r="E70" s="1">
        <v>600000000</v>
      </c>
      <c r="F70" s="1">
        <f t="shared" si="24"/>
        <v>70862440</v>
      </c>
      <c r="G70" s="1">
        <f t="shared" si="25"/>
        <v>1156530382.8125</v>
      </c>
      <c r="H70" s="5">
        <f t="shared" si="23"/>
        <v>5413104743.3546343</v>
      </c>
      <c r="I70" s="1">
        <f t="shared" si="26"/>
        <v>11962500343.979633</v>
      </c>
    </row>
    <row r="71" spans="1:9" ht="15" thickTop="1" thickBot="1" x14ac:dyDescent="0.5">
      <c r="A71" s="1">
        <v>8</v>
      </c>
      <c r="B71" s="3" t="s">
        <v>0</v>
      </c>
      <c r="C71" s="1">
        <f t="shared" si="22"/>
        <v>2279502684.703125</v>
      </c>
      <c r="D71" s="1">
        <f t="shared" si="21"/>
        <v>2806152624</v>
      </c>
      <c r="E71" s="1">
        <v>600000000</v>
      </c>
      <c r="F71" s="1">
        <f t="shared" si="24"/>
        <v>77948684</v>
      </c>
      <c r="G71" s="1">
        <f t="shared" si="25"/>
        <v>1330009940.234375</v>
      </c>
      <c r="H71" s="5">
        <f t="shared" si="23"/>
        <v>5918188070.2051058</v>
      </c>
      <c r="I71" s="1">
        <f t="shared" si="26"/>
        <v>13011802003.142605</v>
      </c>
    </row>
    <row r="72" spans="1:9" ht="15" thickTop="1" thickBot="1" x14ac:dyDescent="0.5">
      <c r="A72" s="1">
        <v>9</v>
      </c>
      <c r="B72" s="3" t="s">
        <v>0</v>
      </c>
      <c r="C72" s="1">
        <f t="shared" si="22"/>
        <v>2393477818.9382815</v>
      </c>
      <c r="D72" s="1">
        <f t="shared" si="21"/>
        <v>3086767886.3999996</v>
      </c>
      <c r="E72" s="1">
        <v>600000000</v>
      </c>
      <c r="F72" s="1">
        <f t="shared" si="24"/>
        <v>85743552.400000006</v>
      </c>
      <c r="G72" s="1">
        <f t="shared" si="25"/>
        <v>1529511431.2695313</v>
      </c>
      <c r="H72" s="5">
        <f t="shared" si="23"/>
        <v>6473704678.8513918</v>
      </c>
      <c r="I72" s="1">
        <f t="shared" si="26"/>
        <v>14169205367.859203</v>
      </c>
    </row>
    <row r="73" spans="1:9" ht="15" thickTop="1" thickBot="1" x14ac:dyDescent="0.5">
      <c r="A73" s="1">
        <v>10</v>
      </c>
      <c r="B73" s="3" t="s">
        <v>0</v>
      </c>
      <c r="C73" s="1">
        <f t="shared" si="22"/>
        <v>2513151709.8851957</v>
      </c>
      <c r="D73" s="1">
        <f t="shared" si="21"/>
        <v>3395444675.0399995</v>
      </c>
      <c r="E73" s="1">
        <v>600000000</v>
      </c>
      <c r="F73" s="1">
        <f>F72*$B$44+F72</f>
        <v>94317907.640000001</v>
      </c>
      <c r="G73" s="1">
        <f t="shared" si="25"/>
        <v>1758938145.9599609</v>
      </c>
      <c r="H73" s="5">
        <f t="shared" si="23"/>
        <v>7084962301.7753925</v>
      </c>
      <c r="I73" s="1">
        <f t="shared" si="26"/>
        <v>15446814740.300549</v>
      </c>
    </row>
    <row r="74" spans="1:9" ht="14.65" thickTop="1" x14ac:dyDescent="0.45"/>
  </sheetData>
  <mergeCells count="1">
    <mergeCell ref="A1:B1"/>
  </mergeCells>
  <conditionalFormatting sqref="J31:J4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64:I7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7:D2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34604-A375-4B4C-B8EF-206B593F9DCF}">
  <dimension ref="A1:R22"/>
  <sheetViews>
    <sheetView zoomScaleNormal="100" workbookViewId="0">
      <selection sqref="A1:R1"/>
    </sheetView>
  </sheetViews>
  <sheetFormatPr defaultRowHeight="14.25" x14ac:dyDescent="0.45"/>
  <cols>
    <col min="1" max="1" width="27" bestFit="1" customWidth="1"/>
    <col min="2" max="2" width="11.73046875" bestFit="1" customWidth="1"/>
    <col min="5" max="5" width="26.73046875" bestFit="1" customWidth="1"/>
    <col min="6" max="6" width="11.73046875" bestFit="1" customWidth="1"/>
    <col min="9" max="9" width="26.73046875" bestFit="1" customWidth="1"/>
    <col min="10" max="10" width="11.73046875" bestFit="1" customWidth="1"/>
    <col min="13" max="13" width="26.73046875" bestFit="1" customWidth="1"/>
    <col min="14" max="14" width="12.796875" bestFit="1" customWidth="1"/>
    <col min="17" max="17" width="26.73046875" bestFit="1" customWidth="1"/>
    <col min="18" max="18" width="12.796875" bestFit="1" customWidth="1"/>
  </cols>
  <sheetData>
    <row r="1" spans="1:18" ht="18" x14ac:dyDescent="0.55000000000000004">
      <c r="A1" s="33" t="s">
        <v>35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</row>
    <row r="2" spans="1:18" ht="14.65" thickBot="1" x14ac:dyDescent="0.5"/>
    <row r="3" spans="1:18" ht="15" thickTop="1" thickBot="1" x14ac:dyDescent="0.5">
      <c r="A3" s="2" t="s">
        <v>7</v>
      </c>
      <c r="B3" s="1"/>
      <c r="E3" s="2" t="s">
        <v>13</v>
      </c>
      <c r="F3" s="1"/>
      <c r="I3" s="2" t="s">
        <v>14</v>
      </c>
      <c r="J3" s="1"/>
      <c r="M3" s="2" t="s">
        <v>15</v>
      </c>
      <c r="N3" s="1"/>
      <c r="Q3" s="2" t="s">
        <v>16</v>
      </c>
      <c r="R3" s="1"/>
    </row>
    <row r="4" spans="1:18" ht="15" thickTop="1" thickBot="1" x14ac:dyDescent="0.5">
      <c r="A4" s="2" t="s">
        <v>36</v>
      </c>
      <c r="B4" s="5">
        <f>Data!J31</f>
        <v>7750000000</v>
      </c>
      <c r="E4" s="2" t="s">
        <v>36</v>
      </c>
      <c r="F4" s="5">
        <f>Data!J32</f>
        <v>8419425000</v>
      </c>
      <c r="I4" s="2" t="s">
        <v>36</v>
      </c>
      <c r="J4" s="5">
        <f>Data!J33</f>
        <v>9151334141.25</v>
      </c>
      <c r="M4" s="2" t="s">
        <v>36</v>
      </c>
      <c r="N4" s="5">
        <f>Data!J34</f>
        <v>9951972580.5241871</v>
      </c>
      <c r="Q4" s="2" t="s">
        <v>36</v>
      </c>
      <c r="R4" s="5">
        <f>Data!J35</f>
        <v>10828243603.584072</v>
      </c>
    </row>
    <row r="5" spans="1:18" ht="15" thickTop="1" thickBot="1" x14ac:dyDescent="0.5">
      <c r="A5" s="2" t="s">
        <v>37</v>
      </c>
      <c r="B5" s="1">
        <f>Data!I64</f>
        <v>8554000000</v>
      </c>
      <c r="E5" s="2" t="s">
        <v>37</v>
      </c>
      <c r="F5" s="1">
        <f>Data!I65</f>
        <v>7996127800</v>
      </c>
      <c r="I5" s="2" t="s">
        <v>37</v>
      </c>
      <c r="J5" s="1">
        <f>Data!I66</f>
        <v>8646235640.6100006</v>
      </c>
      <c r="M5" s="2" t="s">
        <v>37</v>
      </c>
      <c r="N5" s="1">
        <f>Data!I67</f>
        <v>9360559073.3986206</v>
      </c>
      <c r="Q5" s="2" t="s">
        <v>37</v>
      </c>
      <c r="R5" s="1">
        <f>Data!I68</f>
        <v>10146052765.330761</v>
      </c>
    </row>
    <row r="6" spans="1:18" ht="15" thickTop="1" thickBot="1" x14ac:dyDescent="0.5">
      <c r="A6" s="2" t="s">
        <v>47</v>
      </c>
      <c r="B6" s="5">
        <f>Data!D17</f>
        <v>675000000</v>
      </c>
      <c r="E6" s="2" t="s">
        <v>47</v>
      </c>
      <c r="F6" s="5">
        <f>Data!D18</f>
        <v>733083750</v>
      </c>
      <c r="I6" s="2" t="s">
        <v>47</v>
      </c>
      <c r="J6" s="5">
        <f>Data!D19</f>
        <v>796582847.8125</v>
      </c>
      <c r="M6" s="2" t="s">
        <v>47</v>
      </c>
      <c r="N6" s="5">
        <f>Data!D20</f>
        <v>866039326.3117969</v>
      </c>
      <c r="Q6" s="2" t="s">
        <v>47</v>
      </c>
      <c r="R6" s="5">
        <f>Data!D21</f>
        <v>942052522.97620308</v>
      </c>
    </row>
    <row r="7" spans="1:18" ht="15" thickTop="1" thickBot="1" x14ac:dyDescent="0.5">
      <c r="A7" s="2" t="s">
        <v>9</v>
      </c>
      <c r="B7" s="5">
        <f>B4-B5-B6</f>
        <v>-1479000000</v>
      </c>
      <c r="E7" s="2" t="s">
        <v>9</v>
      </c>
      <c r="F7" s="5">
        <f>F4-F5-F6</f>
        <v>-309786550</v>
      </c>
      <c r="I7" s="2" t="s">
        <v>9</v>
      </c>
      <c r="J7" s="5">
        <f>J4-J5-J6</f>
        <v>-291484347.17250061</v>
      </c>
      <c r="M7" s="2" t="s">
        <v>9</v>
      </c>
      <c r="N7" s="5">
        <f>N4-N5-N6</f>
        <v>-274625819.18623042</v>
      </c>
      <c r="Q7" s="2" t="s">
        <v>9</v>
      </c>
      <c r="R7" s="5">
        <f>R4-R5-R6</f>
        <v>-259861684.72289193</v>
      </c>
    </row>
    <row r="8" spans="1:18" ht="15" thickTop="1" thickBot="1" x14ac:dyDescent="0.5">
      <c r="A8" s="2" t="s">
        <v>38</v>
      </c>
      <c r="B8" s="1">
        <f>B7*0.1-B7</f>
        <v>1331100000</v>
      </c>
      <c r="E8" s="2" t="s">
        <v>38</v>
      </c>
      <c r="F8" s="1">
        <f>F7*0.1-F7</f>
        <v>278807895</v>
      </c>
      <c r="I8" s="2" t="s">
        <v>38</v>
      </c>
      <c r="J8" s="1">
        <f>J7*0.1-J7</f>
        <v>262335912.45525056</v>
      </c>
      <c r="M8" s="2" t="s">
        <v>38</v>
      </c>
      <c r="N8" s="1">
        <f>N7*0.1-N7</f>
        <v>247163237.26760739</v>
      </c>
      <c r="Q8" s="2" t="s">
        <v>38</v>
      </c>
      <c r="R8" s="1">
        <f>R7*0.1-R7</f>
        <v>233875516.25060272</v>
      </c>
    </row>
    <row r="9" spans="1:18" ht="15" thickTop="1" thickBot="1" x14ac:dyDescent="0.5">
      <c r="A9" s="2" t="s">
        <v>39</v>
      </c>
      <c r="B9" s="1">
        <v>80000000</v>
      </c>
      <c r="E9" s="2" t="s">
        <v>39</v>
      </c>
      <c r="F9" s="1">
        <f>Data!B5</f>
        <v>80000000</v>
      </c>
      <c r="I9" s="2" t="s">
        <v>39</v>
      </c>
      <c r="J9" s="1">
        <f>Data!B5</f>
        <v>80000000</v>
      </c>
      <c r="M9" s="2" t="s">
        <v>39</v>
      </c>
      <c r="N9" s="1">
        <f>Data!B5</f>
        <v>80000000</v>
      </c>
      <c r="Q9" s="2" t="s">
        <v>39</v>
      </c>
      <c r="R9" s="1">
        <f>Data!B5</f>
        <v>80000000</v>
      </c>
    </row>
    <row r="10" spans="1:18" ht="15" thickTop="1" thickBot="1" x14ac:dyDescent="0.5">
      <c r="A10" s="2" t="s">
        <v>40</v>
      </c>
      <c r="B10" s="6">
        <f>B8+B9</f>
        <v>1411100000</v>
      </c>
      <c r="E10" s="2" t="s">
        <v>40</v>
      </c>
      <c r="F10" s="4">
        <f>F8+F9</f>
        <v>358807895</v>
      </c>
      <c r="I10" s="2" t="s">
        <v>40</v>
      </c>
      <c r="J10" s="4">
        <f>J8+J9</f>
        <v>342335912.45525056</v>
      </c>
      <c r="M10" s="2" t="s">
        <v>40</v>
      </c>
      <c r="N10" s="4">
        <f>N8+N9</f>
        <v>327163237.26760739</v>
      </c>
      <c r="Q10" s="2" t="s">
        <v>40</v>
      </c>
      <c r="R10" s="4">
        <f>R8+R9</f>
        <v>313875516.25060272</v>
      </c>
    </row>
    <row r="11" spans="1:18" ht="14.65" thickTop="1" x14ac:dyDescent="0.45"/>
    <row r="13" spans="1:18" ht="14.65" thickBot="1" x14ac:dyDescent="0.5"/>
    <row r="14" spans="1:18" ht="15" thickTop="1" thickBot="1" x14ac:dyDescent="0.5">
      <c r="A14" s="2" t="s">
        <v>17</v>
      </c>
      <c r="B14" s="1"/>
      <c r="E14" s="2" t="s">
        <v>18</v>
      </c>
      <c r="F14" s="1"/>
      <c r="I14" s="2" t="s">
        <v>19</v>
      </c>
      <c r="J14" s="1"/>
      <c r="M14" s="2" t="s">
        <v>49</v>
      </c>
      <c r="N14" s="1"/>
      <c r="Q14" s="2" t="s">
        <v>20</v>
      </c>
      <c r="R14" s="1"/>
    </row>
    <row r="15" spans="1:18" ht="15" thickTop="1" thickBot="1" x14ac:dyDescent="0.5">
      <c r="A15" s="2" t="s">
        <v>36</v>
      </c>
      <c r="B15" s="5">
        <f>Data!J36</f>
        <v>11787780594.488312</v>
      </c>
      <c r="E15" s="2" t="s">
        <v>36</v>
      </c>
      <c r="F15" s="5">
        <f>Data!J37</f>
        <v>12839027066.888496</v>
      </c>
      <c r="I15" s="2" t="s">
        <v>36</v>
      </c>
      <c r="J15" s="5">
        <f>Data!J38</f>
        <v>13991325674.058699</v>
      </c>
      <c r="M15" s="2" t="s">
        <v>36</v>
      </c>
      <c r="N15" s="5">
        <f>Data!J39</f>
        <v>15255017219.60759</v>
      </c>
      <c r="Q15" s="2" t="s">
        <v>36</v>
      </c>
      <c r="R15" s="5">
        <f>Data!J40</f>
        <v>16641550808.161905</v>
      </c>
    </row>
    <row r="16" spans="1:18" ht="15" thickTop="1" thickBot="1" x14ac:dyDescent="0.5">
      <c r="A16" s="2" t="s">
        <v>37</v>
      </c>
      <c r="B16" s="1">
        <f>Data!I69</f>
        <v>11010477853.224409</v>
      </c>
      <c r="E16" s="2" t="s">
        <v>37</v>
      </c>
      <c r="F16" s="1">
        <f>Data!I70</f>
        <v>11962500343.979633</v>
      </c>
      <c r="I16" s="2" t="s">
        <v>37</v>
      </c>
      <c r="J16" s="1">
        <f>Data!I71</f>
        <v>13011802003.142605</v>
      </c>
      <c r="M16" s="2" t="s">
        <v>37</v>
      </c>
      <c r="N16" s="1">
        <f>Data!I72</f>
        <v>14169205367.859203</v>
      </c>
      <c r="Q16" s="2" t="s">
        <v>37</v>
      </c>
      <c r="R16" s="1">
        <f>Data!I73</f>
        <v>15446814740.300549</v>
      </c>
    </row>
    <row r="17" spans="1:18" ht="14.65" customHeight="1" thickTop="1" thickBot="1" x14ac:dyDescent="0.5">
      <c r="A17" s="2" t="s">
        <v>47</v>
      </c>
      <c r="B17" s="5">
        <f>Data!D22</f>
        <v>1025285371.7480645</v>
      </c>
      <c r="E17" s="2" t="s">
        <v>47</v>
      </c>
      <c r="F17" s="5">
        <f>Data!D23</f>
        <v>1116471402.6391652</v>
      </c>
      <c r="I17" s="2" t="s">
        <v>47</v>
      </c>
      <c r="J17" s="5">
        <f>Data!D24</f>
        <v>1216422529.8732505</v>
      </c>
      <c r="M17" s="2" t="s">
        <v>47</v>
      </c>
      <c r="N17" s="5">
        <f>Data!D25</f>
        <v>1326037718.6604571</v>
      </c>
      <c r="Q17" s="2" t="s">
        <v>47</v>
      </c>
      <c r="R17" s="5">
        <f>Data!D26</f>
        <v>1446312631.0781188</v>
      </c>
    </row>
    <row r="18" spans="1:18" ht="15" thickTop="1" thickBot="1" x14ac:dyDescent="0.5">
      <c r="A18" s="2" t="s">
        <v>9</v>
      </c>
      <c r="B18" s="5">
        <f>B15-B16-B17</f>
        <v>-247982630.48416185</v>
      </c>
      <c r="E18" s="2" t="s">
        <v>9</v>
      </c>
      <c r="F18" s="5">
        <f>F15-F16-F17</f>
        <v>-239944679.7303021</v>
      </c>
      <c r="I18" s="2" t="s">
        <v>9</v>
      </c>
      <c r="J18" s="5">
        <f>J15-J16-J17</f>
        <v>-236898858.95715666</v>
      </c>
      <c r="M18" s="2" t="s">
        <v>9</v>
      </c>
      <c r="N18" s="5">
        <f>N15-N16-N17</f>
        <v>-240225866.91207075</v>
      </c>
      <c r="Q18" s="2" t="s">
        <v>9</v>
      </c>
      <c r="R18" s="5">
        <f>R15-R16-R17</f>
        <v>-251576563.21676207</v>
      </c>
    </row>
    <row r="19" spans="1:18" ht="15" thickTop="1" thickBot="1" x14ac:dyDescent="0.5">
      <c r="A19" s="2" t="s">
        <v>38</v>
      </c>
      <c r="B19" s="1">
        <f>B18*0.1-B18</f>
        <v>223184367.43574566</v>
      </c>
      <c r="E19" s="2" t="s">
        <v>38</v>
      </c>
      <c r="F19" s="1">
        <f>F18*0.1-F18</f>
        <v>215950211.75727189</v>
      </c>
      <c r="I19" s="2" t="s">
        <v>38</v>
      </c>
      <c r="J19" s="1">
        <f>J18*0.1-J18</f>
        <v>213208973.061441</v>
      </c>
      <c r="M19" s="2" t="s">
        <v>38</v>
      </c>
      <c r="N19" s="1">
        <f>N18*0.1-N18</f>
        <v>216203280.22086367</v>
      </c>
      <c r="Q19" s="2" t="s">
        <v>38</v>
      </c>
      <c r="R19" s="1">
        <f>R18*0.1-R18</f>
        <v>226418906.89508587</v>
      </c>
    </row>
    <row r="20" spans="1:18" ht="15" thickTop="1" thickBot="1" x14ac:dyDescent="0.5">
      <c r="A20" s="2" t="s">
        <v>39</v>
      </c>
      <c r="B20" s="1">
        <f>Data!B5</f>
        <v>80000000</v>
      </c>
      <c r="E20" s="2" t="s">
        <v>39</v>
      </c>
      <c r="F20" s="1">
        <f>Data!B5</f>
        <v>80000000</v>
      </c>
      <c r="I20" s="2" t="s">
        <v>39</v>
      </c>
      <c r="J20" s="1">
        <f>Data!B5</f>
        <v>80000000</v>
      </c>
      <c r="M20" s="2" t="s">
        <v>39</v>
      </c>
      <c r="N20" s="1">
        <f>Data!B5</f>
        <v>80000000</v>
      </c>
      <c r="Q20" s="2" t="s">
        <v>39</v>
      </c>
      <c r="R20" s="1">
        <f>Data!B5</f>
        <v>80000000</v>
      </c>
    </row>
    <row r="21" spans="1:18" ht="15" thickTop="1" thickBot="1" x14ac:dyDescent="0.5">
      <c r="A21" s="2" t="s">
        <v>40</v>
      </c>
      <c r="B21" s="4">
        <f>B19+B20</f>
        <v>303184367.43574566</v>
      </c>
      <c r="E21" s="2" t="s">
        <v>40</v>
      </c>
      <c r="F21" s="4">
        <f>F19+F20</f>
        <v>295950211.75727189</v>
      </c>
      <c r="I21" s="2" t="s">
        <v>40</v>
      </c>
      <c r="J21" s="4">
        <f>J19+J20</f>
        <v>293208973.061441</v>
      </c>
      <c r="M21" s="2" t="s">
        <v>40</v>
      </c>
      <c r="N21" s="4">
        <f>N19+N20</f>
        <v>296203280.2208637</v>
      </c>
      <c r="Q21" s="2" t="s">
        <v>40</v>
      </c>
      <c r="R21" s="4">
        <f>R19+R20</f>
        <v>306418906.89508587</v>
      </c>
    </row>
    <row r="22" spans="1:18" ht="14.65" thickTop="1" x14ac:dyDescent="0.45"/>
  </sheetData>
  <mergeCells count="1">
    <mergeCell ref="A1:R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E24F7-C6F0-4970-92D6-EEB77BB87FA6}">
  <dimension ref="A1:B20"/>
  <sheetViews>
    <sheetView workbookViewId="0">
      <selection activeCell="B1" sqref="B1"/>
    </sheetView>
  </sheetViews>
  <sheetFormatPr defaultRowHeight="14.25" x14ac:dyDescent="0.45"/>
  <cols>
    <col min="1" max="1" width="18.73046875" bestFit="1" customWidth="1"/>
    <col min="2" max="2" width="17.265625" bestFit="1" customWidth="1"/>
  </cols>
  <sheetData>
    <row r="1" spans="1:2" ht="15" thickTop="1" thickBot="1" x14ac:dyDescent="0.5">
      <c r="A1" s="2" t="s">
        <v>58</v>
      </c>
      <c r="B1" s="32">
        <v>0.11</v>
      </c>
    </row>
    <row r="2" spans="1:2" ht="15" thickTop="1" thickBot="1" x14ac:dyDescent="0.5"/>
    <row r="3" spans="1:2" ht="15" thickTop="1" thickBot="1" x14ac:dyDescent="0.5">
      <c r="A3" s="2" t="s">
        <v>26</v>
      </c>
      <c r="B3" s="2" t="s">
        <v>61</v>
      </c>
    </row>
    <row r="4" spans="1:2" ht="15" thickTop="1" thickBot="1" x14ac:dyDescent="0.5">
      <c r="A4" s="1">
        <v>0</v>
      </c>
      <c r="B4" s="1">
        <v>-1000000000</v>
      </c>
    </row>
    <row r="5" spans="1:2" ht="15" thickTop="1" thickBot="1" x14ac:dyDescent="0.5">
      <c r="A5" s="1">
        <v>1</v>
      </c>
      <c r="B5" s="5">
        <f>'Q1'!B10</f>
        <v>1411100000</v>
      </c>
    </row>
    <row r="6" spans="1:2" ht="15" thickTop="1" thickBot="1" x14ac:dyDescent="0.5">
      <c r="A6" s="1">
        <v>2</v>
      </c>
      <c r="B6" s="1">
        <f>'Q1'!F10</f>
        <v>358807895</v>
      </c>
    </row>
    <row r="7" spans="1:2" ht="15" thickTop="1" thickBot="1" x14ac:dyDescent="0.5">
      <c r="A7" s="1">
        <v>3</v>
      </c>
      <c r="B7" s="1">
        <f>'Q1'!J10</f>
        <v>342335912.45525056</v>
      </c>
    </row>
    <row r="8" spans="1:2" ht="15" thickTop="1" thickBot="1" x14ac:dyDescent="0.5">
      <c r="A8" s="1">
        <v>4</v>
      </c>
      <c r="B8" s="1">
        <f>'Q1'!N10</f>
        <v>327163237.26760739</v>
      </c>
    </row>
    <row r="9" spans="1:2" ht="15" thickTop="1" thickBot="1" x14ac:dyDescent="0.5">
      <c r="A9" s="1">
        <v>5</v>
      </c>
      <c r="B9" s="1">
        <f>'Q1'!R10</f>
        <v>313875516.25060272</v>
      </c>
    </row>
    <row r="10" spans="1:2" ht="15" thickTop="1" thickBot="1" x14ac:dyDescent="0.5">
      <c r="A10" s="1">
        <v>6</v>
      </c>
      <c r="B10" s="1">
        <f>'Q1'!B21</f>
        <v>303184367.43574566</v>
      </c>
    </row>
    <row r="11" spans="1:2" ht="15" thickTop="1" thickBot="1" x14ac:dyDescent="0.5">
      <c r="A11" s="1">
        <v>7</v>
      </c>
      <c r="B11" s="1">
        <f>'Q1'!F21</f>
        <v>295950211.75727189</v>
      </c>
    </row>
    <row r="12" spans="1:2" ht="15" thickTop="1" thickBot="1" x14ac:dyDescent="0.5">
      <c r="A12" s="1">
        <v>8</v>
      </c>
      <c r="B12" s="1">
        <f>'Q1'!J21</f>
        <v>293208973.061441</v>
      </c>
    </row>
    <row r="13" spans="1:2" ht="15" thickTop="1" thickBot="1" x14ac:dyDescent="0.5">
      <c r="A13" s="1">
        <v>9</v>
      </c>
      <c r="B13" s="1">
        <f>'Q1'!N21</f>
        <v>296203280.2208637</v>
      </c>
    </row>
    <row r="14" spans="1:2" ht="15" thickTop="1" thickBot="1" x14ac:dyDescent="0.5">
      <c r="A14" s="1">
        <v>10</v>
      </c>
      <c r="B14" s="1">
        <f>'Q1'!R21</f>
        <v>306418906.89508587</v>
      </c>
    </row>
    <row r="15" spans="1:2" ht="14.65" thickTop="1" x14ac:dyDescent="0.45"/>
    <row r="16" spans="1:2" ht="14.65" thickBot="1" x14ac:dyDescent="0.5"/>
    <row r="17" spans="1:2" ht="15" thickTop="1" thickBot="1" x14ac:dyDescent="0.5">
      <c r="A17" s="29" t="s">
        <v>59</v>
      </c>
      <c r="B17" s="30">
        <f>NPV(B1,B5:B14)+Data!B2</f>
        <v>3870155244.1070232</v>
      </c>
    </row>
    <row r="18" spans="1:2" ht="15" thickTop="1" thickBot="1" x14ac:dyDescent="0.5"/>
    <row r="19" spans="1:2" ht="15" thickTop="1" thickBot="1" x14ac:dyDescent="0.5">
      <c r="A19" s="29" t="s">
        <v>63</v>
      </c>
      <c r="B19" s="31">
        <f>IRR(B4:B14)</f>
        <v>0.82412817804176908</v>
      </c>
    </row>
    <row r="20" spans="1:2" ht="14.65" thickTop="1" x14ac:dyDescent="0.45"/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AA9A1-D87B-4D94-A78E-454897705852}">
  <dimension ref="A1:F26"/>
  <sheetViews>
    <sheetView workbookViewId="0">
      <selection activeCell="B1" sqref="B1"/>
    </sheetView>
  </sheetViews>
  <sheetFormatPr defaultRowHeight="14.25" x14ac:dyDescent="0.45"/>
  <cols>
    <col min="1" max="1" width="11.265625" bestFit="1" customWidth="1"/>
    <col min="2" max="2" width="11.33203125" bestFit="1" customWidth="1"/>
    <col min="5" max="5" width="18.73046875" bestFit="1" customWidth="1"/>
    <col min="6" max="6" width="17.265625" bestFit="1" customWidth="1"/>
  </cols>
  <sheetData>
    <row r="1" spans="1:6" ht="15" thickTop="1" thickBot="1" x14ac:dyDescent="0.5">
      <c r="A1" s="2" t="s">
        <v>58</v>
      </c>
      <c r="B1" s="32">
        <v>0.11</v>
      </c>
    </row>
    <row r="2" spans="1:6" ht="14.65" thickTop="1" x14ac:dyDescent="0.45"/>
    <row r="3" spans="1:6" ht="14.65" thickBot="1" x14ac:dyDescent="0.5"/>
    <row r="4" spans="1:6" ht="15" thickTop="1" thickBot="1" x14ac:dyDescent="0.5">
      <c r="A4" s="2" t="s">
        <v>26</v>
      </c>
      <c r="B4" s="2" t="s">
        <v>60</v>
      </c>
    </row>
    <row r="5" spans="1:6" ht="15" thickTop="1" thickBot="1" x14ac:dyDescent="0.5">
      <c r="A5" s="1">
        <v>0</v>
      </c>
      <c r="B5" s="1">
        <f>-Data!B2</f>
        <v>-1000000000</v>
      </c>
      <c r="E5" s="29" t="s">
        <v>62</v>
      </c>
      <c r="F5" s="30">
        <f>NPV(B1,B6:B25)+'Q3'!B2</f>
        <v>3880979372.7546568</v>
      </c>
    </row>
    <row r="6" spans="1:6" ht="15" thickTop="1" thickBot="1" x14ac:dyDescent="0.5">
      <c r="A6" s="1">
        <v>1</v>
      </c>
      <c r="B6" s="5">
        <f>'Q2'!B5</f>
        <v>1411100000</v>
      </c>
    </row>
    <row r="7" spans="1:6" ht="15" thickTop="1" thickBot="1" x14ac:dyDescent="0.5">
      <c r="A7" s="1">
        <v>2</v>
      </c>
      <c r="B7" s="5">
        <f>'Q2'!B6</f>
        <v>358807895</v>
      </c>
      <c r="E7" s="29" t="s">
        <v>63</v>
      </c>
      <c r="F7" s="31">
        <f>IRR(B5:B25)</f>
        <v>0.8271155637733183</v>
      </c>
    </row>
    <row r="8" spans="1:6" ht="15" thickTop="1" thickBot="1" x14ac:dyDescent="0.5">
      <c r="A8" s="1">
        <v>3</v>
      </c>
      <c r="B8" s="5">
        <f>'Q2'!B7</f>
        <v>342335912.45525056</v>
      </c>
    </row>
    <row r="9" spans="1:6" ht="15" thickTop="1" thickBot="1" x14ac:dyDescent="0.5">
      <c r="A9" s="1">
        <v>4</v>
      </c>
      <c r="B9" s="5">
        <f>'Q2'!B8</f>
        <v>327163237.26760739</v>
      </c>
    </row>
    <row r="10" spans="1:6" ht="15" thickTop="1" thickBot="1" x14ac:dyDescent="0.5">
      <c r="A10" s="1">
        <v>5</v>
      </c>
      <c r="B10" s="5">
        <f>'Q2'!B9</f>
        <v>313875516.25060272</v>
      </c>
    </row>
    <row r="11" spans="1:6" ht="15" thickTop="1" thickBot="1" x14ac:dyDescent="0.5">
      <c r="A11" s="1">
        <v>6</v>
      </c>
      <c r="B11" s="5">
        <f>'Q2'!B10</f>
        <v>303184367.43574566</v>
      </c>
    </row>
    <row r="12" spans="1:6" ht="15" thickTop="1" thickBot="1" x14ac:dyDescent="0.5">
      <c r="A12" s="1">
        <v>7</v>
      </c>
      <c r="B12" s="5">
        <f>'Q2'!B11</f>
        <v>295950211.75727189</v>
      </c>
    </row>
    <row r="13" spans="1:6" ht="15" thickTop="1" thickBot="1" x14ac:dyDescent="0.5">
      <c r="A13" s="1">
        <v>8</v>
      </c>
      <c r="B13" s="5">
        <f>'Q2'!B12</f>
        <v>293208973.061441</v>
      </c>
    </row>
    <row r="14" spans="1:6" ht="15" thickTop="1" thickBot="1" x14ac:dyDescent="0.5">
      <c r="A14" s="1">
        <v>9</v>
      </c>
      <c r="B14" s="5">
        <f>'Q2'!B13</f>
        <v>296203280.2208637</v>
      </c>
    </row>
    <row r="15" spans="1:6" ht="15" thickTop="1" thickBot="1" x14ac:dyDescent="0.5">
      <c r="A15" s="1">
        <v>10</v>
      </c>
      <c r="B15" s="5">
        <f>'Q2'!B14</f>
        <v>306418906.89508587</v>
      </c>
    </row>
    <row r="16" spans="1:6" ht="15" thickTop="1" thickBot="1" x14ac:dyDescent="0.5">
      <c r="A16" s="1">
        <v>11</v>
      </c>
      <c r="B16" s="5">
        <f>'Q2'!B5</f>
        <v>1411100000</v>
      </c>
    </row>
    <row r="17" spans="1:2" ht="15" thickTop="1" thickBot="1" x14ac:dyDescent="0.5">
      <c r="A17" s="1">
        <v>12</v>
      </c>
      <c r="B17" s="5">
        <f>'Q2'!B6</f>
        <v>358807895</v>
      </c>
    </row>
    <row r="18" spans="1:2" ht="15" thickTop="1" thickBot="1" x14ac:dyDescent="0.5">
      <c r="A18" s="1">
        <v>13</v>
      </c>
      <c r="B18" s="5">
        <f>'Q2'!B7</f>
        <v>342335912.45525056</v>
      </c>
    </row>
    <row r="19" spans="1:2" ht="15" thickTop="1" thickBot="1" x14ac:dyDescent="0.5">
      <c r="A19" s="1">
        <v>14</v>
      </c>
      <c r="B19" s="5">
        <f>'Q2'!B8</f>
        <v>327163237.26760739</v>
      </c>
    </row>
    <row r="20" spans="1:2" ht="15" thickTop="1" thickBot="1" x14ac:dyDescent="0.5">
      <c r="A20" s="1">
        <v>15</v>
      </c>
      <c r="B20" s="5">
        <f>'Q2'!B9</f>
        <v>313875516.25060272</v>
      </c>
    </row>
    <row r="21" spans="1:2" ht="15" thickTop="1" thickBot="1" x14ac:dyDescent="0.5">
      <c r="A21" s="1">
        <v>16</v>
      </c>
      <c r="B21" s="5">
        <f>'Q2'!B10</f>
        <v>303184367.43574566</v>
      </c>
    </row>
    <row r="22" spans="1:2" ht="15" thickTop="1" thickBot="1" x14ac:dyDescent="0.5">
      <c r="A22" s="1">
        <v>17</v>
      </c>
      <c r="B22" s="5">
        <f>'Q2'!B11</f>
        <v>295950211.75727189</v>
      </c>
    </row>
    <row r="23" spans="1:2" ht="15" thickTop="1" thickBot="1" x14ac:dyDescent="0.5">
      <c r="A23" s="1">
        <v>18</v>
      </c>
      <c r="B23" s="5">
        <f>'Q2'!B12</f>
        <v>293208973.061441</v>
      </c>
    </row>
    <row r="24" spans="1:2" ht="15" thickTop="1" thickBot="1" x14ac:dyDescent="0.5">
      <c r="A24" s="1">
        <v>19</v>
      </c>
      <c r="B24" s="5">
        <f>'Q2'!B13</f>
        <v>296203280.2208637</v>
      </c>
    </row>
    <row r="25" spans="1:2" ht="15" thickTop="1" thickBot="1" x14ac:dyDescent="0.5">
      <c r="A25" s="1">
        <v>20</v>
      </c>
      <c r="B25" s="5">
        <f>'Q2'!B14</f>
        <v>306418906.89508587</v>
      </c>
    </row>
    <row r="26" spans="1:2" ht="14.65" thickTop="1" x14ac:dyDescent="0.4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Q1</vt:lpstr>
      <vt:lpstr>Q2</vt:lpstr>
      <vt:lpstr>Q3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Deepali Gupta</dc:creator>
  <cp:lastModifiedBy>gdeepali676@gmail.com</cp:lastModifiedBy>
  <dcterms:created xsi:type="dcterms:W3CDTF">2022-02-15T17:16:17Z</dcterms:created>
  <dcterms:modified xsi:type="dcterms:W3CDTF">2022-02-20T16:28:21Z</dcterms:modified>
</cp:coreProperties>
</file>